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tlevelnowinc.sharepoint.com/Shared Documents/Next Level Now Team/Templates/1. Template/MSP IT/"/>
    </mc:Choice>
  </mc:AlternateContent>
  <xr:revisionPtr revIDLastSave="0" documentId="8_{F74D9A1C-0E16-49FF-A463-C31879536ECA}" xr6:coauthVersionLast="47" xr6:coauthVersionMax="47" xr10:uidLastSave="{00000000-0000-0000-0000-000000000000}"/>
  <bookViews>
    <workbookView xWindow="-110" yWindow="-110" windowWidth="19420" windowHeight="10300" tabRatio="708" firstSheet="3" activeTab="7" xr2:uid="{AD08C5A2-4ACE-4FE0-9169-756BDE771F38}"/>
  </bookViews>
  <sheets>
    <sheet name="HOW TO USE" sheetId="25" r:id="rId1"/>
    <sheet name="SLIQ Model PIC" sheetId="1" r:id="rId2"/>
    <sheet name="SLIQ Sales Hunter" sheetId="11" r:id="rId3"/>
    <sheet name="SLIQ Sales Farmer" sheetId="12" r:id="rId4"/>
    <sheet name="SLIQ Service Manage" sheetId="14" r:id="rId5"/>
    <sheet name="SLIQ SGA" sheetId="15" r:id="rId6"/>
    <sheet name="SLIQ CONTROLLER" sheetId="23" r:id="rId7"/>
    <sheet name="SLIQ CEO" sheetId="24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5" l="1"/>
  <c r="F4" i="12"/>
  <c r="K4" i="12" s="1"/>
  <c r="K3" i="12" s="1"/>
  <c r="K2" i="12"/>
  <c r="B22" i="12" s="1"/>
  <c r="F9" i="15"/>
  <c r="B13" i="14"/>
  <c r="B12" i="14"/>
  <c r="B22" i="11"/>
  <c r="B22" i="14"/>
  <c r="C22" i="15"/>
  <c r="D22" i="15" s="1"/>
  <c r="E22" i="15" s="1"/>
  <c r="B22" i="15"/>
  <c r="F22" i="15" s="1"/>
  <c r="F10" i="15"/>
  <c r="F8" i="15"/>
  <c r="A19" i="24"/>
  <c r="A18" i="24"/>
  <c r="A17" i="24"/>
  <c r="A16" i="24"/>
  <c r="G15" i="24"/>
  <c r="F15" i="24"/>
  <c r="E15" i="24"/>
  <c r="D15" i="24"/>
  <c r="C15" i="24"/>
  <c r="B15" i="24"/>
  <c r="A15" i="24"/>
  <c r="F14" i="24"/>
  <c r="E14" i="24"/>
  <c r="D14" i="24"/>
  <c r="C14" i="24"/>
  <c r="B14" i="24"/>
  <c r="G14" i="24" s="1"/>
  <c r="A14" i="24"/>
  <c r="F13" i="24"/>
  <c r="E13" i="24"/>
  <c r="D13" i="24"/>
  <c r="C13" i="24"/>
  <c r="B13" i="24"/>
  <c r="G13" i="24" s="1"/>
  <c r="A13" i="24"/>
  <c r="F12" i="24"/>
  <c r="E12" i="24"/>
  <c r="D12" i="24"/>
  <c r="C12" i="24"/>
  <c r="B12" i="24"/>
  <c r="G12" i="24" s="1"/>
  <c r="A12" i="24"/>
  <c r="I11" i="24"/>
  <c r="A11" i="24"/>
  <c r="I10" i="24"/>
  <c r="A10" i="24"/>
  <c r="A9" i="24"/>
  <c r="F8" i="24"/>
  <c r="A8" i="24"/>
  <c r="K7" i="24"/>
  <c r="C7" i="24"/>
  <c r="D7" i="24" s="1"/>
  <c r="E7" i="24" s="1"/>
  <c r="F7" i="24" s="1"/>
  <c r="L5" i="24"/>
  <c r="K4" i="24"/>
  <c r="E3" i="24" s="1"/>
  <c r="F4" i="24"/>
  <c r="A19" i="23"/>
  <c r="A18" i="23"/>
  <c r="A17" i="23"/>
  <c r="A16" i="23"/>
  <c r="F15" i="23"/>
  <c r="E15" i="23"/>
  <c r="D15" i="23"/>
  <c r="C15" i="23"/>
  <c r="B15" i="23"/>
  <c r="G15" i="23" s="1"/>
  <c r="A15" i="23"/>
  <c r="F14" i="23"/>
  <c r="G14" i="23" s="1"/>
  <c r="E14" i="23"/>
  <c r="D14" i="23"/>
  <c r="C14" i="23"/>
  <c r="B14" i="23"/>
  <c r="A14" i="23"/>
  <c r="F13" i="23"/>
  <c r="E13" i="23"/>
  <c r="D13" i="23"/>
  <c r="C13" i="23"/>
  <c r="B13" i="23"/>
  <c r="G13" i="23" s="1"/>
  <c r="A13" i="23"/>
  <c r="E12" i="23"/>
  <c r="D12" i="23"/>
  <c r="C12" i="23"/>
  <c r="B12" i="23"/>
  <c r="A12" i="23"/>
  <c r="A11" i="23"/>
  <c r="A10" i="23"/>
  <c r="A9" i="23"/>
  <c r="F8" i="23"/>
  <c r="F12" i="23" s="1"/>
  <c r="G12" i="23" s="1"/>
  <c r="A8" i="23"/>
  <c r="K7" i="23"/>
  <c r="C7" i="23"/>
  <c r="D7" i="23" s="1"/>
  <c r="E7" i="23" s="1"/>
  <c r="F7" i="23" s="1"/>
  <c r="L5" i="23"/>
  <c r="K5" i="23"/>
  <c r="K4" i="23"/>
  <c r="F3" i="23" s="1"/>
  <c r="E3" i="23"/>
  <c r="E19" i="23" s="1"/>
  <c r="D3" i="23"/>
  <c r="D19" i="23" s="1"/>
  <c r="C3" i="23"/>
  <c r="C16" i="23" s="1"/>
  <c r="C22" i="11" l="1"/>
  <c r="C22" i="12"/>
  <c r="C22" i="14"/>
  <c r="C18" i="23"/>
  <c r="D18" i="23"/>
  <c r="E18" i="23"/>
  <c r="B3" i="23"/>
  <c r="B17" i="23" s="1"/>
  <c r="G17" i="23" s="1"/>
  <c r="E16" i="23"/>
  <c r="D16" i="23"/>
  <c r="E18" i="24"/>
  <c r="E16" i="24"/>
  <c r="E17" i="24"/>
  <c r="E19" i="24"/>
  <c r="C3" i="24"/>
  <c r="D3" i="24"/>
  <c r="F3" i="24"/>
  <c r="K5" i="24"/>
  <c r="B3" i="24"/>
  <c r="F19" i="23"/>
  <c r="F18" i="23"/>
  <c r="F16" i="23"/>
  <c r="F17" i="23"/>
  <c r="C17" i="23"/>
  <c r="C20" i="23" s="1"/>
  <c r="C21" i="23" s="1"/>
  <c r="D17" i="23"/>
  <c r="B19" i="23"/>
  <c r="E17" i="23"/>
  <c r="E20" i="23" s="1"/>
  <c r="E21" i="23" s="1"/>
  <c r="C19" i="23"/>
  <c r="G3" i="23"/>
  <c r="D22" i="11" l="1"/>
  <c r="D22" i="12"/>
  <c r="D22" i="14"/>
  <c r="D20" i="23"/>
  <c r="D21" i="23" s="1"/>
  <c r="G18" i="23"/>
  <c r="B16" i="23"/>
  <c r="B18" i="23"/>
  <c r="B18" i="24"/>
  <c r="B19" i="24"/>
  <c r="G3" i="24"/>
  <c r="B17" i="24"/>
  <c r="B16" i="24"/>
  <c r="F19" i="24"/>
  <c r="F17" i="24"/>
  <c r="F18" i="24"/>
  <c r="F16" i="24"/>
  <c r="D16" i="24"/>
  <c r="D17" i="24"/>
  <c r="D18" i="24"/>
  <c r="D19" i="24"/>
  <c r="C16" i="24"/>
  <c r="C17" i="24"/>
  <c r="C19" i="24"/>
  <c r="C18" i="24"/>
  <c r="E20" i="24"/>
  <c r="E21" i="24" s="1"/>
  <c r="F20" i="23"/>
  <c r="F21" i="23" s="1"/>
  <c r="B20" i="23"/>
  <c r="G16" i="23"/>
  <c r="G19" i="23"/>
  <c r="E22" i="11" l="1"/>
  <c r="F22" i="11" s="1"/>
  <c r="E22" i="12"/>
  <c r="F22" i="12"/>
  <c r="E22" i="14"/>
  <c r="F22" i="14"/>
  <c r="G18" i="24"/>
  <c r="B20" i="24"/>
  <c r="G16" i="24"/>
  <c r="C20" i="24"/>
  <c r="C21" i="24" s="1"/>
  <c r="G19" i="24"/>
  <c r="D20" i="24"/>
  <c r="D21" i="24" s="1"/>
  <c r="F20" i="24"/>
  <c r="F21" i="24" s="1"/>
  <c r="G17" i="24"/>
  <c r="B21" i="23"/>
  <c r="G20" i="23"/>
  <c r="G22" i="11" l="1"/>
  <c r="G22" i="12"/>
  <c r="G22" i="14"/>
  <c r="B21" i="24"/>
  <c r="G20" i="24"/>
  <c r="G21" i="23"/>
  <c r="K8" i="23"/>
  <c r="G21" i="24" l="1"/>
  <c r="K8" i="24"/>
  <c r="K9" i="23"/>
  <c r="L8" i="23"/>
  <c r="K9" i="24" l="1"/>
  <c r="L8" i="24" s="1"/>
  <c r="K10" i="23"/>
  <c r="L7" i="23"/>
  <c r="L9" i="23" s="1"/>
  <c r="K10" i="24" l="1"/>
  <c r="L7" i="24"/>
  <c r="L9" i="24" s="1"/>
  <c r="C13" i="15" l="1"/>
  <c r="D13" i="15"/>
  <c r="E13" i="15"/>
  <c r="F13" i="15"/>
  <c r="B13" i="15"/>
  <c r="C14" i="14"/>
  <c r="D14" i="14"/>
  <c r="E14" i="14"/>
  <c r="F14" i="14"/>
  <c r="B14" i="14"/>
  <c r="B13" i="12"/>
  <c r="F13" i="12"/>
  <c r="E13" i="12"/>
  <c r="D13" i="12"/>
  <c r="C13" i="12"/>
  <c r="F13" i="11"/>
  <c r="E13" i="11"/>
  <c r="D13" i="11"/>
  <c r="C13" i="11"/>
  <c r="B13" i="11"/>
  <c r="C32" i="15" l="1"/>
  <c r="B32" i="15"/>
  <c r="C32" i="14"/>
  <c r="B32" i="14"/>
  <c r="B2" i="11" l="1"/>
  <c r="C2" i="11"/>
  <c r="D2" i="11"/>
  <c r="E2" i="11"/>
  <c r="F2" i="11"/>
  <c r="G22" i="15" l="1"/>
  <c r="F11" i="15"/>
  <c r="E11" i="15"/>
  <c r="D11" i="15"/>
  <c r="C11" i="15"/>
  <c r="B11" i="15"/>
  <c r="K6" i="15"/>
  <c r="K4" i="15"/>
  <c r="F2" i="15"/>
  <c r="F14" i="15" s="1"/>
  <c r="E2" i="15"/>
  <c r="D2" i="15"/>
  <c r="D14" i="15" s="1"/>
  <c r="C2" i="15"/>
  <c r="C14" i="15" s="1"/>
  <c r="B2" i="15"/>
  <c r="B14" i="15" s="1"/>
  <c r="F13" i="14"/>
  <c r="E13" i="14"/>
  <c r="D13" i="14"/>
  <c r="C13" i="14"/>
  <c r="F11" i="14"/>
  <c r="E11" i="14"/>
  <c r="D11" i="14"/>
  <c r="C11" i="14"/>
  <c r="B11" i="14"/>
  <c r="G8" i="14"/>
  <c r="K6" i="14"/>
  <c r="K4" i="14"/>
  <c r="E12" i="14"/>
  <c r="F2" i="14"/>
  <c r="E2" i="14"/>
  <c r="D2" i="14"/>
  <c r="C2" i="14"/>
  <c r="B2" i="14"/>
  <c r="C31" i="12"/>
  <c r="B31" i="12"/>
  <c r="F14" i="12"/>
  <c r="E14" i="12"/>
  <c r="D14" i="12"/>
  <c r="C14" i="12"/>
  <c r="B14" i="12"/>
  <c r="G13" i="12"/>
  <c r="F11" i="12"/>
  <c r="E11" i="12"/>
  <c r="D11" i="12"/>
  <c r="C11" i="12"/>
  <c r="B11" i="12"/>
  <c r="G8" i="12"/>
  <c r="K6" i="12"/>
  <c r="L2" i="12"/>
  <c r="D12" i="12"/>
  <c r="F2" i="12"/>
  <c r="E2" i="12"/>
  <c r="E18" i="12" s="1"/>
  <c r="D2" i="12"/>
  <c r="D16" i="12" s="1"/>
  <c r="C2" i="12"/>
  <c r="C16" i="12" s="1"/>
  <c r="B2" i="12"/>
  <c r="B16" i="12" s="1"/>
  <c r="C31" i="11"/>
  <c r="B31" i="11"/>
  <c r="F14" i="11"/>
  <c r="E14" i="11"/>
  <c r="D14" i="11"/>
  <c r="C14" i="11"/>
  <c r="C19" i="11" s="1"/>
  <c r="B14" i="11"/>
  <c r="D18" i="11"/>
  <c r="C18" i="11"/>
  <c r="B18" i="11"/>
  <c r="F11" i="11"/>
  <c r="E11" i="11"/>
  <c r="D11" i="11"/>
  <c r="C11" i="11"/>
  <c r="C16" i="11" s="1"/>
  <c r="B11" i="11"/>
  <c r="B16" i="11" s="1"/>
  <c r="G8" i="11"/>
  <c r="K6" i="11"/>
  <c r="K4" i="11"/>
  <c r="E12" i="11"/>
  <c r="F16" i="11"/>
  <c r="F19" i="12" l="1"/>
  <c r="E18" i="15"/>
  <c r="E14" i="15"/>
  <c r="E19" i="15" s="1"/>
  <c r="F19" i="15"/>
  <c r="D16" i="15"/>
  <c r="C16" i="15"/>
  <c r="D16" i="14"/>
  <c r="C16" i="14"/>
  <c r="B16" i="14"/>
  <c r="G11" i="14"/>
  <c r="F19" i="14"/>
  <c r="B16" i="15"/>
  <c r="E16" i="15"/>
  <c r="F18" i="15"/>
  <c r="F16" i="15"/>
  <c r="L2" i="15"/>
  <c r="G13" i="15"/>
  <c r="L3" i="14"/>
  <c r="L2" i="14"/>
  <c r="E18" i="14"/>
  <c r="E16" i="14"/>
  <c r="F18" i="14"/>
  <c r="E19" i="14"/>
  <c r="E17" i="14"/>
  <c r="D18" i="14"/>
  <c r="G13" i="14"/>
  <c r="G14" i="14"/>
  <c r="G14" i="12"/>
  <c r="D15" i="12"/>
  <c r="F16" i="12"/>
  <c r="E16" i="12"/>
  <c r="G16" i="12" s="1"/>
  <c r="F18" i="12"/>
  <c r="E15" i="11"/>
  <c r="C12" i="11"/>
  <c r="C17" i="11" s="1"/>
  <c r="C20" i="11" s="1"/>
  <c r="D12" i="11"/>
  <c r="D17" i="11" s="1"/>
  <c r="G14" i="11"/>
  <c r="B19" i="11"/>
  <c r="B12" i="15"/>
  <c r="B17" i="15" s="1"/>
  <c r="D12" i="15"/>
  <c r="D15" i="15" s="1"/>
  <c r="C19" i="15"/>
  <c r="E12" i="15"/>
  <c r="B18" i="15"/>
  <c r="D19" i="15"/>
  <c r="C12" i="15"/>
  <c r="C15" i="15" s="1"/>
  <c r="G2" i="15"/>
  <c r="C18" i="15"/>
  <c r="B19" i="15"/>
  <c r="G11" i="15"/>
  <c r="D18" i="15"/>
  <c r="L3" i="15"/>
  <c r="E15" i="14"/>
  <c r="C12" i="14"/>
  <c r="C15" i="14" s="1"/>
  <c r="F16" i="14"/>
  <c r="B19" i="14"/>
  <c r="D12" i="14"/>
  <c r="C19" i="14"/>
  <c r="B18" i="14"/>
  <c r="D19" i="14"/>
  <c r="G2" i="14"/>
  <c r="C18" i="14"/>
  <c r="D17" i="12"/>
  <c r="E12" i="12"/>
  <c r="B18" i="12"/>
  <c r="D19" i="12"/>
  <c r="G2" i="12"/>
  <c r="C18" i="12"/>
  <c r="E19" i="12"/>
  <c r="B19" i="12"/>
  <c r="G11" i="12"/>
  <c r="D18" i="12"/>
  <c r="C12" i="12"/>
  <c r="C15" i="12" s="1"/>
  <c r="C19" i="12"/>
  <c r="L3" i="12"/>
  <c r="L4" i="12" s="1"/>
  <c r="E17" i="11"/>
  <c r="D19" i="11"/>
  <c r="G2" i="11"/>
  <c r="L2" i="11"/>
  <c r="G11" i="11"/>
  <c r="G13" i="11"/>
  <c r="F19" i="11"/>
  <c r="L3" i="11"/>
  <c r="D16" i="11"/>
  <c r="E16" i="11"/>
  <c r="E19" i="11"/>
  <c r="E18" i="11"/>
  <c r="F18" i="11"/>
  <c r="G14" i="15" l="1"/>
  <c r="C21" i="11"/>
  <c r="C23" i="11"/>
  <c r="C24" i="11" s="1"/>
  <c r="L4" i="14"/>
  <c r="B15" i="15"/>
  <c r="G16" i="15"/>
  <c r="L4" i="15"/>
  <c r="B20" i="15"/>
  <c r="C17" i="15"/>
  <c r="C20" i="15" s="1"/>
  <c r="E20" i="14"/>
  <c r="G16" i="14"/>
  <c r="G18" i="14"/>
  <c r="C15" i="11"/>
  <c r="D15" i="11"/>
  <c r="G18" i="12"/>
  <c r="C17" i="12"/>
  <c r="C20" i="12" s="1"/>
  <c r="D20" i="12"/>
  <c r="G18" i="11"/>
  <c r="E20" i="11"/>
  <c r="G19" i="11"/>
  <c r="G19" i="15"/>
  <c r="G18" i="15"/>
  <c r="E15" i="15"/>
  <c r="E17" i="15"/>
  <c r="E20" i="15" s="1"/>
  <c r="D17" i="15"/>
  <c r="D20" i="15" s="1"/>
  <c r="F12" i="15"/>
  <c r="G12" i="15" s="1"/>
  <c r="D17" i="14"/>
  <c r="D20" i="14" s="1"/>
  <c r="D15" i="14"/>
  <c r="G19" i="14"/>
  <c r="F12" i="14"/>
  <c r="C17" i="14"/>
  <c r="C20" i="14" s="1"/>
  <c r="G19" i="12"/>
  <c r="F12" i="12"/>
  <c r="B12" i="12"/>
  <c r="E15" i="12"/>
  <c r="E17" i="12"/>
  <c r="E20" i="12" s="1"/>
  <c r="F12" i="11"/>
  <c r="B12" i="11"/>
  <c r="D20" i="11"/>
  <c r="G16" i="11"/>
  <c r="L4" i="11"/>
  <c r="B21" i="15" l="1"/>
  <c r="B23" i="15"/>
  <c r="C21" i="15"/>
  <c r="C23" i="15"/>
  <c r="C24" i="15" s="1"/>
  <c r="D21" i="15"/>
  <c r="D23" i="15"/>
  <c r="D24" i="15" s="1"/>
  <c r="E21" i="15"/>
  <c r="E23" i="15"/>
  <c r="E24" i="15" s="1"/>
  <c r="E21" i="12"/>
  <c r="E23" i="12"/>
  <c r="E24" i="12" s="1"/>
  <c r="D21" i="12"/>
  <c r="D23" i="12"/>
  <c r="D24" i="12" s="1"/>
  <c r="C21" i="12"/>
  <c r="C23" i="12"/>
  <c r="C24" i="12" s="1"/>
  <c r="E21" i="11"/>
  <c r="E23" i="11"/>
  <c r="E24" i="11" s="1"/>
  <c r="D21" i="11"/>
  <c r="D23" i="11"/>
  <c r="D24" i="11" s="1"/>
  <c r="C21" i="14"/>
  <c r="C23" i="14"/>
  <c r="C24" i="14" s="1"/>
  <c r="E21" i="14"/>
  <c r="E23" i="14"/>
  <c r="E24" i="14" s="1"/>
  <c r="D21" i="14"/>
  <c r="D23" i="14"/>
  <c r="D24" i="14" s="1"/>
  <c r="F17" i="15"/>
  <c r="F20" i="15" s="1"/>
  <c r="F21" i="15" s="1"/>
  <c r="F15" i="15"/>
  <c r="G15" i="15" s="1"/>
  <c r="B15" i="14"/>
  <c r="G12" i="14"/>
  <c r="B17" i="14"/>
  <c r="F17" i="14"/>
  <c r="F20" i="14" s="1"/>
  <c r="F21" i="14" s="1"/>
  <c r="F15" i="14"/>
  <c r="F17" i="12"/>
  <c r="F20" i="12" s="1"/>
  <c r="F21" i="12" s="1"/>
  <c r="F15" i="12"/>
  <c r="G12" i="12"/>
  <c r="B15" i="12"/>
  <c r="B17" i="12"/>
  <c r="G12" i="11"/>
  <c r="B15" i="11"/>
  <c r="B17" i="11"/>
  <c r="F15" i="11"/>
  <c r="F17" i="11"/>
  <c r="F20" i="11" s="1"/>
  <c r="F21" i="11" s="1"/>
  <c r="G15" i="12" l="1"/>
  <c r="B24" i="15"/>
  <c r="F23" i="15"/>
  <c r="F24" i="15" s="1"/>
  <c r="G20" i="15"/>
  <c r="G23" i="15" s="1"/>
  <c r="G15" i="11"/>
  <c r="G17" i="15"/>
  <c r="G17" i="14"/>
  <c r="B20" i="14"/>
  <c r="B23" i="14" s="1"/>
  <c r="G15" i="14"/>
  <c r="G17" i="12"/>
  <c r="B20" i="12"/>
  <c r="B23" i="12" s="1"/>
  <c r="G17" i="11"/>
  <c r="B20" i="11"/>
  <c r="B23" i="11" s="1"/>
  <c r="B24" i="12" l="1"/>
  <c r="F23" i="12"/>
  <c r="F24" i="12" s="1"/>
  <c r="B24" i="11"/>
  <c r="F23" i="11"/>
  <c r="F24" i="11" s="1"/>
  <c r="B24" i="14"/>
  <c r="F23" i="14"/>
  <c r="F24" i="14" s="1"/>
  <c r="G21" i="15"/>
  <c r="B21" i="14"/>
  <c r="G20" i="14"/>
  <c r="G23" i="14" s="1"/>
  <c r="G24" i="14" s="1"/>
  <c r="B21" i="12"/>
  <c r="G20" i="12"/>
  <c r="G23" i="12" s="1"/>
  <c r="G24" i="12" s="1"/>
  <c r="B21" i="11"/>
  <c r="G20" i="11"/>
  <c r="G23" i="11" s="1"/>
  <c r="G24" i="11" s="1"/>
  <c r="K8" i="15" l="1"/>
  <c r="G24" i="15"/>
  <c r="G21" i="14"/>
  <c r="K7" i="14"/>
  <c r="K7" i="12"/>
  <c r="G21" i="12"/>
  <c r="K7" i="11"/>
  <c r="G21" i="11"/>
  <c r="L7" i="15" l="1"/>
  <c r="L6" i="15"/>
  <c r="K9" i="15"/>
  <c r="L8" i="15"/>
  <c r="K8" i="14"/>
  <c r="L7" i="14" s="1"/>
  <c r="K8" i="12"/>
  <c r="L7" i="12" s="1"/>
  <c r="K8" i="11"/>
  <c r="L7" i="11" s="1"/>
  <c r="K9" i="14" l="1"/>
  <c r="L6" i="14"/>
  <c r="L8" i="14" s="1"/>
  <c r="K9" i="12"/>
  <c r="L6" i="12"/>
  <c r="L8" i="12" s="1"/>
  <c r="K9" i="11"/>
  <c r="L6" i="11"/>
  <c r="L8" i="11" s="1"/>
</calcChain>
</file>

<file path=xl/sharedStrings.xml><?xml version="1.0" encoding="utf-8"?>
<sst xmlns="http://schemas.openxmlformats.org/spreadsheetml/2006/main" count="234" uniqueCount="98">
  <si>
    <t>Quarter</t>
  </si>
  <si>
    <t>Full Year</t>
  </si>
  <si>
    <t>Plan and Result</t>
  </si>
  <si>
    <t>50/50</t>
  </si>
  <si>
    <t>Available Incentive</t>
  </si>
  <si>
    <t>Base Pay</t>
  </si>
  <si>
    <t>SLIQ Improvement Target*</t>
  </si>
  <si>
    <t>GM$ Target</t>
  </si>
  <si>
    <t>TAE</t>
  </si>
  <si>
    <t>GM% Target</t>
  </si>
  <si>
    <t>&gt;35% =$0</t>
  </si>
  <si>
    <t>New MS Client Target</t>
  </si>
  <si>
    <t>Base Paid</t>
  </si>
  <si>
    <t>SliQ Improvement Actual</t>
  </si>
  <si>
    <t>Incentive Paid</t>
  </si>
  <si>
    <t>GM$ Actual</t>
  </si>
  <si>
    <t>Total Paid</t>
  </si>
  <si>
    <t>GM% Actual</t>
  </si>
  <si>
    <t>% of Target Paid</t>
  </si>
  <si>
    <t>New MS Client Actual</t>
  </si>
  <si>
    <t>Attainment on SLIQ</t>
  </si>
  <si>
    <t>Attainment on GM$</t>
  </si>
  <si>
    <t>Attainment on GM%</t>
  </si>
  <si>
    <t>Attainment on New MS Client</t>
  </si>
  <si>
    <t>Total Attainment</t>
  </si>
  <si>
    <t>Payout on SLIQ</t>
  </si>
  <si>
    <t>Payout on GM$</t>
  </si>
  <si>
    <t>Payout on GM%</t>
  </si>
  <si>
    <t>Payout on New MS Client</t>
  </si>
  <si>
    <t xml:space="preserve">Total Payout </t>
  </si>
  <si>
    <t>Total Payout as % Available</t>
  </si>
  <si>
    <t>Base + incentive payout</t>
  </si>
  <si>
    <t>Base + incentive as % of Target</t>
  </si>
  <si>
    <t>SLIQ Improvement Target *</t>
  </si>
  <si>
    <t>Current</t>
  </si>
  <si>
    <t>Target</t>
  </si>
  <si>
    <t>Cross Selling Execution</t>
  </si>
  <si>
    <t>Quarterly Business Reviews</t>
  </si>
  <si>
    <t xml:space="preserve">Project Delivery Methodology </t>
  </si>
  <si>
    <t>70/30</t>
  </si>
  <si>
    <t xml:space="preserve">No. Qualified Upsell </t>
  </si>
  <si>
    <t>No. Qualified Upsell Actual</t>
  </si>
  <si>
    <t>Account Manager (Farmer): 14% – 18% of Gross Profit (direct comp)</t>
  </si>
  <si>
    <t>Attainment on No. Qualified Upsell</t>
  </si>
  <si>
    <t>Payout on No. Qualified Upsell</t>
  </si>
  <si>
    <t>75/25</t>
  </si>
  <si>
    <t>Utilization Target</t>
  </si>
  <si>
    <t>&gt;50% = 0</t>
  </si>
  <si>
    <t>SLIQ Improvement Actual</t>
  </si>
  <si>
    <t>Utilization Actual</t>
  </si>
  <si>
    <t>Attainment on Utilization</t>
  </si>
  <si>
    <t>Payout on Utilization</t>
  </si>
  <si>
    <t>SLIQ Improvement Targets *</t>
  </si>
  <si>
    <t>Managed Service Pricing</t>
  </si>
  <si>
    <t>Charging for technical Assessment</t>
  </si>
  <si>
    <t>Solution and Service Offering Dev</t>
  </si>
  <si>
    <t>80/20</t>
  </si>
  <si>
    <t>NOI$ Target</t>
  </si>
  <si>
    <t>NOI% Target</t>
  </si>
  <si>
    <t>&gt; 10% = $0</t>
  </si>
  <si>
    <t>Departmenal Goals</t>
  </si>
  <si>
    <t>&gt; 80% = $0</t>
  </si>
  <si>
    <t>NOI$ Actual</t>
  </si>
  <si>
    <t>NOI% Actual</t>
  </si>
  <si>
    <t>Dept Goals Actual</t>
  </si>
  <si>
    <t>Attainment on NOI$</t>
  </si>
  <si>
    <t>Attainment on NOI%</t>
  </si>
  <si>
    <t>Attainment on Dept Goals</t>
  </si>
  <si>
    <t>Payout on NOI$</t>
  </si>
  <si>
    <t>Payout on NOI%</t>
  </si>
  <si>
    <t>Payout on Dept Goals</t>
  </si>
  <si>
    <t>Owners Comp</t>
  </si>
  <si>
    <t>Helpdesk Staffing</t>
  </si>
  <si>
    <t>G&amp;A Exec Comp Incentive</t>
  </si>
  <si>
    <t>Sales Exec Comp Incentive</t>
  </si>
  <si>
    <t>Average</t>
  </si>
  <si>
    <t>GOALS</t>
  </si>
  <si>
    <t>Q1 Training Plan in Place for ALL 100%</t>
  </si>
  <si>
    <t>Below 80% =0</t>
  </si>
  <si>
    <t>Q2 Employee Satisfaction 90%(connected to Employee Retention)</t>
  </si>
  <si>
    <t>Q3 Partnerships/MSGOLD &amp;iManage Excellent Standard</t>
  </si>
  <si>
    <t>Yes / No</t>
  </si>
  <si>
    <t>Q4 ISO Cert - 100% accuracy Communication/Tracking</t>
  </si>
  <si>
    <t>TARGET</t>
  </si>
  <si>
    <t>Max Performance Clients</t>
  </si>
  <si>
    <t>Number of Clients</t>
  </si>
  <si>
    <t xml:space="preserve">&gt;= =$0 </t>
  </si>
  <si>
    <t>GP %</t>
  </si>
  <si>
    <t>&gt;= =$0</t>
  </si>
  <si>
    <t>EBITDA %</t>
  </si>
  <si>
    <t>&gt; =$0</t>
  </si>
  <si>
    <t>3 Rocks / To dos on Time</t>
  </si>
  <si>
    <t>Stretch EBITDA</t>
  </si>
  <si>
    <t>&gt;=$0 and + or +/- on GWC/ Values</t>
  </si>
  <si>
    <t>Revenue Target</t>
  </si>
  <si>
    <t>Rock Completion</t>
  </si>
  <si>
    <t>Annual High</t>
  </si>
  <si>
    <t>Annual 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</si>
</sst>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  <numFmt numFmtId="167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/>
    <xf numFmtId="9" fontId="0" fillId="0" borderId="0" xfId="0" applyNumberFormat="1"/>
    <xf numFmtId="165" fontId="0" fillId="0" borderId="0" xfId="0" applyNumberFormat="1"/>
    <xf numFmtId="165" fontId="0" fillId="0" borderId="1" xfId="0" applyNumberFormat="1" applyBorder="1"/>
    <xf numFmtId="0" fontId="0" fillId="0" borderId="5" xfId="0" applyBorder="1"/>
    <xf numFmtId="165" fontId="0" fillId="0" borderId="0" xfId="1" applyNumberFormat="1" applyFont="1" applyBorder="1"/>
    <xf numFmtId="165" fontId="0" fillId="0" borderId="6" xfId="1" applyNumberFormat="1" applyFont="1" applyBorder="1"/>
    <xf numFmtId="0" fontId="0" fillId="0" borderId="6" xfId="0" applyBorder="1"/>
    <xf numFmtId="0" fontId="0" fillId="3" borderId="0" xfId="0" applyFill="1"/>
    <xf numFmtId="0" fontId="0" fillId="0" borderId="7" xfId="0" applyBorder="1"/>
    <xf numFmtId="0" fontId="0" fillId="0" borderId="8" xfId="0" applyBorder="1"/>
    <xf numFmtId="9" fontId="0" fillId="0" borderId="0" xfId="2" applyFont="1" applyBorder="1"/>
    <xf numFmtId="165" fontId="0" fillId="0" borderId="6" xfId="0" applyNumberFormat="1" applyBorder="1"/>
    <xf numFmtId="165" fontId="0" fillId="0" borderId="8" xfId="0" applyNumberFormat="1" applyBorder="1"/>
    <xf numFmtId="9" fontId="0" fillId="0" borderId="6" xfId="2" applyFont="1" applyBorder="1"/>
    <xf numFmtId="0" fontId="0" fillId="0" borderId="9" xfId="0" applyBorder="1"/>
    <xf numFmtId="9" fontId="0" fillId="0" borderId="11" xfId="2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165" fontId="0" fillId="3" borderId="0" xfId="0" applyNumberFormat="1" applyFill="1"/>
    <xf numFmtId="164" fontId="0" fillId="0" borderId="0" xfId="0" applyNumberFormat="1"/>
    <xf numFmtId="0" fontId="0" fillId="0" borderId="0" xfId="0" applyAlignment="1">
      <alignment horizontal="center"/>
    </xf>
    <xf numFmtId="166" fontId="0" fillId="4" borderId="0" xfId="1" applyNumberFormat="1" applyFont="1" applyFill="1" applyProtection="1">
      <protection locked="0"/>
    </xf>
    <xf numFmtId="167" fontId="0" fillId="0" borderId="0" xfId="2" applyNumberFormat="1" applyFont="1"/>
    <xf numFmtId="166" fontId="0" fillId="0" borderId="0" xfId="1" applyNumberFormat="1" applyFont="1"/>
    <xf numFmtId="166" fontId="0" fillId="0" borderId="0" xfId="0" applyNumberFormat="1"/>
    <xf numFmtId="0" fontId="3" fillId="0" borderId="0" xfId="0" applyFont="1"/>
    <xf numFmtId="10" fontId="3" fillId="0" borderId="0" xfId="2" applyNumberFormat="1" applyFont="1"/>
    <xf numFmtId="10" fontId="3" fillId="0" borderId="0" xfId="0" applyNumberFormat="1" applyFont="1"/>
    <xf numFmtId="167" fontId="0" fillId="0" borderId="6" xfId="2" applyNumberFormat="1" applyFont="1" applyBorder="1"/>
    <xf numFmtId="167" fontId="0" fillId="3" borderId="0" xfId="0" applyNumberFormat="1" applyFill="1"/>
    <xf numFmtId="43" fontId="0" fillId="0" borderId="0" xfId="3" applyFont="1"/>
    <xf numFmtId="167" fontId="0" fillId="0" borderId="0" xfId="0" applyNumberFormat="1"/>
    <xf numFmtId="167" fontId="0" fillId="0" borderId="8" xfId="2" applyNumberFormat="1" applyFont="1" applyBorder="1"/>
    <xf numFmtId="167" fontId="3" fillId="0" borderId="0" xfId="2" applyNumberFormat="1" applyFont="1"/>
    <xf numFmtId="0" fontId="0" fillId="0" borderId="4" xfId="0" applyBorder="1"/>
    <xf numFmtId="167" fontId="0" fillId="0" borderId="0" xfId="2" applyNumberFormat="1" applyFont="1" applyBorder="1"/>
    <xf numFmtId="167" fontId="0" fillId="0" borderId="1" xfId="0" applyNumberFormat="1" applyBorder="1"/>
    <xf numFmtId="9" fontId="0" fillId="3" borderId="1" xfId="0" applyNumberFormat="1" applyFill="1" applyBorder="1"/>
    <xf numFmtId="2" fontId="0" fillId="3" borderId="0" xfId="2" applyNumberFormat="1" applyFont="1" applyFill="1" applyBorder="1"/>
    <xf numFmtId="2" fontId="0" fillId="3" borderId="1" xfId="0" applyNumberFormat="1" applyFill="1" applyBorder="1"/>
    <xf numFmtId="9" fontId="0" fillId="3" borderId="0" xfId="0" applyNumberFormat="1" applyFill="1"/>
    <xf numFmtId="10" fontId="0" fillId="3" borderId="0" xfId="0" applyNumberFormat="1" applyFill="1"/>
    <xf numFmtId="2" fontId="0" fillId="3" borderId="0" xfId="0" applyNumberFormat="1" applyFill="1"/>
    <xf numFmtId="0" fontId="0" fillId="0" borderId="0" xfId="0" quotePrefix="1"/>
    <xf numFmtId="0" fontId="0" fillId="0" borderId="2" xfId="0" applyBorder="1"/>
    <xf numFmtId="0" fontId="0" fillId="0" borderId="0" xfId="0" applyAlignment="1">
      <alignment horizontal="left"/>
    </xf>
    <xf numFmtId="164" fontId="0" fillId="0" borderId="0" xfId="1" applyNumberFormat="1" applyFont="1" applyBorder="1"/>
    <xf numFmtId="164" fontId="0" fillId="0" borderId="6" xfId="1" applyNumberFormat="1" applyFont="1" applyBorder="1"/>
    <xf numFmtId="2" fontId="0" fillId="0" borderId="0" xfId="0" applyNumberFormat="1" applyAlignment="1">
      <alignment horizontal="left"/>
    </xf>
    <xf numFmtId="167" fontId="3" fillId="0" borderId="0" xfId="2" applyNumberFormat="1" applyFont="1" applyBorder="1"/>
    <xf numFmtId="167" fontId="3" fillId="0" borderId="0" xfId="0" applyNumberFormat="1" applyFont="1"/>
    <xf numFmtId="167" fontId="0" fillId="0" borderId="1" xfId="2" applyNumberFormat="1" applyFont="1" applyBorder="1"/>
    <xf numFmtId="9" fontId="0" fillId="0" borderId="0" xfId="0" applyNumberFormat="1" applyAlignment="1">
      <alignment horizontal="left"/>
    </xf>
    <xf numFmtId="0" fontId="5" fillId="5" borderId="14" xfId="0" applyFont="1" applyFill="1" applyBorder="1"/>
    <xf numFmtId="164" fontId="5" fillId="5" borderId="15" xfId="1" applyNumberFormat="1" applyFont="1" applyFill="1" applyBorder="1"/>
    <xf numFmtId="164" fontId="5" fillId="5" borderId="16" xfId="1" applyNumberFormat="1" applyFont="1" applyFill="1" applyBorder="1"/>
    <xf numFmtId="0" fontId="0" fillId="0" borderId="17" xfId="0" applyBorder="1"/>
    <xf numFmtId="9" fontId="0" fillId="0" borderId="18" xfId="2" applyFont="1" applyBorder="1"/>
    <xf numFmtId="9" fontId="0" fillId="0" borderId="19" xfId="2" applyFont="1" applyBorder="1"/>
    <xf numFmtId="165" fontId="0" fillId="0" borderId="6" xfId="3" applyNumberFormat="1" applyFont="1" applyFill="1" applyBorder="1" applyAlignment="1">
      <alignment horizontal="center"/>
    </xf>
    <xf numFmtId="0" fontId="0" fillId="0" borderId="5" xfId="0" quotePrefix="1" applyBorder="1"/>
    <xf numFmtId="9" fontId="0" fillId="0" borderId="6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65" fontId="0" fillId="0" borderId="5" xfId="0" applyNumberFormat="1" applyBorder="1"/>
    <xf numFmtId="165" fontId="0" fillId="0" borderId="11" xfId="3" applyNumberFormat="1" applyFont="1" applyFill="1" applyBorder="1" applyAlignment="1">
      <alignment horizontal="center"/>
    </xf>
    <xf numFmtId="165" fontId="5" fillId="5" borderId="15" xfId="0" applyNumberFormat="1" applyFont="1" applyFill="1" applyBorder="1"/>
    <xf numFmtId="165" fontId="5" fillId="5" borderId="16" xfId="0" applyNumberFormat="1" applyFont="1" applyFill="1" applyBorder="1"/>
    <xf numFmtId="0" fontId="0" fillId="0" borderId="2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9" xfId="0" quotePrefix="1" applyBorder="1" applyAlignment="1">
      <alignment horizontal="left"/>
    </xf>
    <xf numFmtId="2" fontId="0" fillId="0" borderId="11" xfId="0" applyNumberFormat="1" applyBorder="1" applyAlignment="1">
      <alignment horizontal="center"/>
    </xf>
    <xf numFmtId="0" fontId="0" fillId="0" borderId="14" xfId="0" quotePrefix="1" applyBorder="1" applyAlignment="1">
      <alignment horizontal="left"/>
    </xf>
    <xf numFmtId="9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9" fontId="0" fillId="0" borderId="11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9" fontId="0" fillId="0" borderId="10" xfId="2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7990.24E887A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76200</xdr:rowOff>
    </xdr:from>
    <xdr:to>
      <xdr:col>11</xdr:col>
      <xdr:colOff>590550</xdr:colOff>
      <xdr:row>23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578525-6F3D-30C1-C386-34E510441FF0}"/>
            </a:ext>
          </a:extLst>
        </xdr:cNvPr>
        <xdr:cNvSpPr txBox="1"/>
      </xdr:nvSpPr>
      <xdr:spPr>
        <a:xfrm>
          <a:off x="190500" y="76200"/>
          <a:ext cx="7105650" cy="419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b="1"/>
            <a:t>Variable Compensation Framework – Important Note</a:t>
          </a:r>
        </a:p>
        <a:p>
          <a:r>
            <a:rPr lang="en-US"/>
            <a:t>This presentation is intended to serve as a </a:t>
          </a:r>
          <a:r>
            <a:rPr lang="en-US" b="1"/>
            <a:t>guide and reference point</a:t>
          </a:r>
          <a:r>
            <a:rPr lang="en-US"/>
            <a:t> as you think through variable compensation in your business.</a:t>
          </a:r>
        </a:p>
        <a:p>
          <a:endParaRPr lang="en-US"/>
        </a:p>
        <a:p>
          <a:r>
            <a:rPr lang="en-US"/>
            <a:t>The examples shared are designed to illustrate concepts, structure, and strategic thinking — they are </a:t>
          </a:r>
          <a:r>
            <a:rPr lang="en-US" b="1"/>
            <a:t>not meant to be implemented exactly as shown in every situation</a:t>
          </a:r>
          <a:r>
            <a:rPr lang="en-US"/>
            <a:t>. Every business has different goals, margin profiles, team structures, and growth stages. What works well in one organization may need to be adjusted for another.</a:t>
          </a:r>
        </a:p>
        <a:p>
          <a:endParaRPr lang="en-US"/>
        </a:p>
        <a:p>
          <a:r>
            <a:rPr lang="en-US"/>
            <a:t>Use this as a framework to:</a:t>
          </a:r>
        </a:p>
        <a:p>
          <a:r>
            <a:rPr lang="en-US"/>
            <a:t>     *  Stimulate thinking</a:t>
          </a:r>
        </a:p>
        <a:p>
          <a:r>
            <a:rPr lang="en-US"/>
            <a:t>     *  Provide structure</a:t>
          </a:r>
        </a:p>
        <a:p>
          <a:r>
            <a:rPr lang="en-US"/>
            <a:t>     *  Highlight potential risks and opportunities</a:t>
          </a:r>
        </a:p>
        <a:p>
          <a:r>
            <a:rPr lang="en-US"/>
            <a:t>     *  Guide informed decision-making</a:t>
          </a:r>
        </a:p>
        <a:p>
          <a:endParaRPr lang="en-US"/>
        </a:p>
        <a:p>
          <a:r>
            <a:rPr lang="en-US"/>
            <a:t>We strongly encourage you to tailor any compensation model to align with your specific financial targets, operational realities, and long-term vision.</a:t>
          </a:r>
        </a:p>
        <a:p>
          <a:endParaRPr lang="en-US"/>
        </a:p>
        <a:p>
          <a:r>
            <a:rPr lang="en-US"/>
            <a:t>If you have questions, want to pressure-test your structure, or need help customizing a plan for your organization, please reach out. We are happy to walk through it with you.</a:t>
          </a:r>
        </a:p>
        <a:p>
          <a:endParaRPr lang="en-US"/>
        </a:p>
        <a:p>
          <a:r>
            <a:rPr lang="en-US"/>
            <a:t>Brandi Bonds, CEO</a:t>
          </a:r>
        </a:p>
        <a:p>
          <a:r>
            <a:rPr lang="en-US"/>
            <a:t>Next Level Now,</a:t>
          </a:r>
          <a:r>
            <a:rPr lang="en-US" baseline="0"/>
            <a:t> Inc. </a:t>
          </a:r>
        </a:p>
        <a:p>
          <a:r>
            <a:rPr lang="en-US" baseline="0"/>
            <a:t>www.nextlevelnow.net</a:t>
          </a:r>
        </a:p>
        <a:p>
          <a:r>
            <a:rPr lang="en-US" baseline="0"/>
            <a:t>bbonds@nextlevelnow.net</a:t>
          </a:r>
          <a:endParaRPr lang="en-US"/>
        </a:p>
        <a:p>
          <a:endParaRPr lang="en-US" sz="1100"/>
        </a:p>
        <a:p>
          <a:endParaRPr lang="en-US" sz="1100"/>
        </a:p>
      </xdr:txBody>
    </xdr:sp>
    <xdr:clientData/>
  </xdr:twoCellAnchor>
  <xdr:twoCellAnchor editAs="oneCell">
    <xdr:from>
      <xdr:col>9</xdr:col>
      <xdr:colOff>66676</xdr:colOff>
      <xdr:row>17</xdr:row>
      <xdr:rowOff>85726</xdr:rowOff>
    </xdr:from>
    <xdr:to>
      <xdr:col>12</xdr:col>
      <xdr:colOff>47626</xdr:colOff>
      <xdr:row>24</xdr:row>
      <xdr:rowOff>63854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259798-DEEB-EBFF-CFF7-F627849F3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6" y="3162301"/>
          <a:ext cx="1809750" cy="1244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20</xdr:col>
      <xdr:colOff>219075</xdr:colOff>
      <xdr:row>32</xdr:row>
      <xdr:rowOff>54312</xdr:rowOff>
    </xdr:to>
    <xdr:pic>
      <xdr:nvPicPr>
        <xdr:cNvPr id="2" name="Picture 2" descr="Table&#10;&#10;Description automatically generated">
          <a:extLst>
            <a:ext uri="{FF2B5EF4-FFF2-40B4-BE49-F238E27FC236}">
              <a16:creationId xmlns:a16="http://schemas.microsoft.com/office/drawing/2014/main" id="{BBF55ED0-CFB6-A5D6-8BD4-06B2A87FA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2411075" cy="5826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8363-AAD7-4D05-8711-8933E3043C67}">
  <sheetPr>
    <tabColor rgb="FF00B050"/>
  </sheetPr>
  <dimension ref="A1"/>
  <sheetViews>
    <sheetView workbookViewId="0">
      <selection activeCell="F32" sqref="F32"/>
    </sheetView>
  </sheetViews>
  <sheetFormatPr defaultRowHeight="14.4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1AFF3-7E62-4804-9249-DC33C45B2C3E}">
  <dimension ref="A1"/>
  <sheetViews>
    <sheetView workbookViewId="0">
      <selection activeCell="G47" sqref="G46:G47"/>
    </sheetView>
  </sheetViews>
  <sheetFormatPr defaultRowHeight="14.45"/>
  <sheetData>
    <row r="1" spans="1:1">
      <c r="A1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D960-B0D6-490C-B250-6E9084F2F195}">
  <dimension ref="A1:L31"/>
  <sheetViews>
    <sheetView zoomScaleNormal="100" workbookViewId="0">
      <selection activeCell="G32" sqref="G32"/>
    </sheetView>
  </sheetViews>
  <sheetFormatPr defaultRowHeight="14.45"/>
  <cols>
    <col min="1" max="1" width="26.5703125" bestFit="1" customWidth="1"/>
    <col min="2" max="5" width="12.140625" bestFit="1" customWidth="1"/>
    <col min="6" max="6" width="12.140625" customWidth="1"/>
    <col min="7" max="7" width="19.42578125" customWidth="1"/>
    <col min="10" max="10" width="21.140625" customWidth="1"/>
    <col min="11" max="11" width="10" bestFit="1" customWidth="1"/>
    <col min="12" max="12" width="11.140625" customWidth="1"/>
  </cols>
  <sheetData>
    <row r="1" spans="1:12" ht="18.600000000000001">
      <c r="A1" s="19" t="s">
        <v>0</v>
      </c>
      <c r="B1" s="20">
        <v>1</v>
      </c>
      <c r="C1" s="20">
        <v>2</v>
      </c>
      <c r="D1" s="20">
        <v>3</v>
      </c>
      <c r="E1" s="20">
        <v>4</v>
      </c>
      <c r="F1" s="20" t="s">
        <v>1</v>
      </c>
      <c r="G1" s="21" t="s">
        <v>2</v>
      </c>
      <c r="J1" s="82" t="s">
        <v>2</v>
      </c>
      <c r="K1" s="83"/>
      <c r="L1" s="24" t="s">
        <v>3</v>
      </c>
    </row>
    <row r="2" spans="1:12">
      <c r="A2" s="6" t="s">
        <v>4</v>
      </c>
      <c r="B2" s="7">
        <f>$K$3/5</f>
        <v>15000</v>
      </c>
      <c r="C2" s="7">
        <f t="shared" ref="C2:F2" si="0">$K$3/5</f>
        <v>15000</v>
      </c>
      <c r="D2" s="7">
        <f t="shared" si="0"/>
        <v>15000</v>
      </c>
      <c r="E2" s="7">
        <f t="shared" si="0"/>
        <v>15000</v>
      </c>
      <c r="F2" s="7">
        <f t="shared" si="0"/>
        <v>15000</v>
      </c>
      <c r="G2" s="8">
        <f>SUM(B2:F2)</f>
        <v>75000</v>
      </c>
      <c r="J2" t="s">
        <v>5</v>
      </c>
      <c r="K2" s="25">
        <v>75000</v>
      </c>
      <c r="L2" s="26">
        <f>K2/K4</f>
        <v>0.5</v>
      </c>
    </row>
    <row r="3" spans="1:12">
      <c r="A3" s="6" t="s">
        <v>6</v>
      </c>
      <c r="B3" s="10">
        <v>0.25</v>
      </c>
      <c r="C3" s="10">
        <v>0.25</v>
      </c>
      <c r="D3" s="10">
        <v>0.25</v>
      </c>
      <c r="E3" s="10">
        <v>0.25</v>
      </c>
      <c r="F3" s="10">
        <v>1</v>
      </c>
      <c r="G3" s="9"/>
      <c r="J3" t="s">
        <v>4</v>
      </c>
      <c r="K3" s="25">
        <v>75000</v>
      </c>
      <c r="L3" s="26">
        <f>K3/K4</f>
        <v>0.5</v>
      </c>
    </row>
    <row r="4" spans="1:12">
      <c r="A4" s="6" t="s">
        <v>7</v>
      </c>
      <c r="B4" s="22">
        <v>204000</v>
      </c>
      <c r="C4" s="22">
        <v>204000</v>
      </c>
      <c r="D4" s="22">
        <v>204000</v>
      </c>
      <c r="E4" s="22">
        <v>204000</v>
      </c>
      <c r="F4" s="22">
        <v>816000</v>
      </c>
      <c r="G4" s="9"/>
      <c r="J4" t="s">
        <v>8</v>
      </c>
      <c r="K4" s="27">
        <f>K3+K2</f>
        <v>150000</v>
      </c>
      <c r="L4" s="26">
        <f>L3+L2</f>
        <v>1</v>
      </c>
    </row>
    <row r="5" spans="1:12">
      <c r="A5" s="6" t="s">
        <v>9</v>
      </c>
      <c r="B5" s="33">
        <v>0.40799999999999997</v>
      </c>
      <c r="C5" s="33">
        <v>0.40799999999999997</v>
      </c>
      <c r="D5" s="33">
        <v>0.40799999999999997</v>
      </c>
      <c r="E5" s="33">
        <v>0.40799999999999997</v>
      </c>
      <c r="F5" s="33">
        <v>0.40799999999999997</v>
      </c>
      <c r="G5" s="9"/>
      <c r="H5" t="s">
        <v>10</v>
      </c>
    </row>
    <row r="6" spans="1:12" ht="15" thickBot="1">
      <c r="A6" s="11" t="s">
        <v>11</v>
      </c>
      <c r="B6" s="43">
        <v>2</v>
      </c>
      <c r="C6" s="43">
        <v>4</v>
      </c>
      <c r="D6" s="43">
        <v>4</v>
      </c>
      <c r="E6" s="43">
        <v>6</v>
      </c>
      <c r="F6" s="43">
        <v>16</v>
      </c>
      <c r="G6" s="12"/>
      <c r="J6" t="s">
        <v>12</v>
      </c>
      <c r="K6" s="28">
        <f>K2</f>
        <v>75000</v>
      </c>
      <c r="L6" s="26">
        <f>K6/K8</f>
        <v>1</v>
      </c>
    </row>
    <row r="7" spans="1:12" ht="15" thickTop="1">
      <c r="A7" s="6" t="s">
        <v>13</v>
      </c>
      <c r="B7" s="10"/>
      <c r="C7" s="10"/>
      <c r="D7" s="10"/>
      <c r="E7" s="10"/>
      <c r="F7" s="10"/>
      <c r="G7" s="9"/>
      <c r="J7" t="s">
        <v>14</v>
      </c>
      <c r="K7" s="28">
        <f>G20</f>
        <v>0</v>
      </c>
      <c r="L7" s="26">
        <f>K7/K8</f>
        <v>0</v>
      </c>
    </row>
    <row r="8" spans="1:12">
      <c r="A8" s="6" t="s">
        <v>15</v>
      </c>
      <c r="B8" s="22"/>
      <c r="C8" s="22"/>
      <c r="D8" s="22"/>
      <c r="E8" s="22"/>
      <c r="F8" s="22"/>
      <c r="G8" s="14">
        <f>SUM(F8)</f>
        <v>0</v>
      </c>
      <c r="J8" t="s">
        <v>16</v>
      </c>
      <c r="K8" s="28">
        <f>K7+K6</f>
        <v>75000</v>
      </c>
      <c r="L8" s="26">
        <f>L7+L6</f>
        <v>1</v>
      </c>
    </row>
    <row r="9" spans="1:12">
      <c r="A9" s="6" t="s">
        <v>17</v>
      </c>
      <c r="B9" s="33"/>
      <c r="C9" s="33"/>
      <c r="D9" s="33"/>
      <c r="E9" s="33"/>
      <c r="F9" s="33"/>
      <c r="G9" s="9"/>
      <c r="J9" s="29" t="s">
        <v>18</v>
      </c>
      <c r="K9" s="30">
        <f>K8/K4</f>
        <v>0.5</v>
      </c>
    </row>
    <row r="10" spans="1:12">
      <c r="A10" s="6" t="s">
        <v>19</v>
      </c>
      <c r="B10" s="42"/>
      <c r="C10" s="42"/>
      <c r="D10" s="42"/>
      <c r="E10" s="42"/>
      <c r="F10" s="42"/>
      <c r="G10" s="9"/>
      <c r="J10" s="29"/>
      <c r="K10" s="28"/>
    </row>
    <row r="11" spans="1:12">
      <c r="A11" s="6" t="s">
        <v>20</v>
      </c>
      <c r="B11" s="39">
        <f t="shared" ref="B11:F14" si="1">B7/B3</f>
        <v>0</v>
      </c>
      <c r="C11" s="39">
        <f t="shared" si="1"/>
        <v>0</v>
      </c>
      <c r="D11" s="39">
        <f t="shared" si="1"/>
        <v>0</v>
      </c>
      <c r="E11" s="39">
        <f t="shared" si="1"/>
        <v>0</v>
      </c>
      <c r="F11" s="39">
        <f t="shared" si="1"/>
        <v>0</v>
      </c>
      <c r="G11" s="32">
        <f>AVERAGE(B11:F11)</f>
        <v>0</v>
      </c>
    </row>
    <row r="12" spans="1:12">
      <c r="A12" s="6" t="s">
        <v>21</v>
      </c>
      <c r="B12" s="39">
        <f t="shared" si="1"/>
        <v>0</v>
      </c>
      <c r="C12" s="39">
        <f t="shared" si="1"/>
        <v>0</v>
      </c>
      <c r="D12" s="39">
        <f t="shared" si="1"/>
        <v>0</v>
      </c>
      <c r="E12" s="39">
        <f t="shared" si="1"/>
        <v>0</v>
      </c>
      <c r="F12" s="39">
        <f t="shared" si="1"/>
        <v>0</v>
      </c>
      <c r="G12" s="32">
        <f t="shared" ref="G12:G14" si="2">AVERAGE(B12:F12)</f>
        <v>0</v>
      </c>
      <c r="K12" s="35"/>
    </row>
    <row r="13" spans="1:12">
      <c r="A13" s="6" t="s">
        <v>22</v>
      </c>
      <c r="B13" s="39">
        <f>IF(B9&lt;35.01%,0,B9/B5)</f>
        <v>0</v>
      </c>
      <c r="C13" s="39">
        <f t="shared" ref="C13:F13" si="3">IF(C9&lt;35.01%,0,C9/C5)</f>
        <v>0</v>
      </c>
      <c r="D13" s="39">
        <f t="shared" si="3"/>
        <v>0</v>
      </c>
      <c r="E13" s="39">
        <f t="shared" si="3"/>
        <v>0</v>
      </c>
      <c r="F13" s="39">
        <f t="shared" si="3"/>
        <v>0</v>
      </c>
      <c r="G13" s="32">
        <f t="shared" si="2"/>
        <v>0</v>
      </c>
    </row>
    <row r="14" spans="1:12">
      <c r="A14" s="6" t="s">
        <v>23</v>
      </c>
      <c r="B14" s="39">
        <f>B10/B6</f>
        <v>0</v>
      </c>
      <c r="C14" s="39">
        <f t="shared" si="1"/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2">
        <f t="shared" si="2"/>
        <v>0</v>
      </c>
      <c r="K14" s="3"/>
    </row>
    <row r="15" spans="1:12" ht="15" thickBot="1">
      <c r="A15" s="11" t="s">
        <v>24</v>
      </c>
      <c r="B15" s="40">
        <f>AVERAGE(B11:B14)</f>
        <v>0</v>
      </c>
      <c r="C15" s="40">
        <f t="shared" ref="C15:F15" si="4">AVERAGE(C11:C14)</f>
        <v>0</v>
      </c>
      <c r="D15" s="40">
        <f t="shared" si="4"/>
        <v>0</v>
      </c>
      <c r="E15" s="40">
        <f t="shared" si="4"/>
        <v>0</v>
      </c>
      <c r="F15" s="40">
        <f t="shared" si="4"/>
        <v>0</v>
      </c>
      <c r="G15" s="36">
        <f>AVERAGE(B15:F15)</f>
        <v>0</v>
      </c>
      <c r="K15" s="28"/>
    </row>
    <row r="16" spans="1:12" ht="15" thickTop="1">
      <c r="A16" s="6" t="s">
        <v>25</v>
      </c>
      <c r="B16" s="4">
        <f>B$2*B11/4</f>
        <v>0</v>
      </c>
      <c r="C16" s="4">
        <f t="shared" ref="C16:F16" si="5">C$2*C11/4</f>
        <v>0</v>
      </c>
      <c r="D16" s="4">
        <f t="shared" si="5"/>
        <v>0</v>
      </c>
      <c r="E16" s="4">
        <f>E$2*E11/4</f>
        <v>0</v>
      </c>
      <c r="F16" s="4">
        <f t="shared" si="5"/>
        <v>0</v>
      </c>
      <c r="G16" s="14">
        <f>SUM(B16:F16)</f>
        <v>0</v>
      </c>
    </row>
    <row r="17" spans="1:11">
      <c r="A17" s="6" t="s">
        <v>26</v>
      </c>
      <c r="B17" s="4">
        <f t="shared" ref="B17:F19" si="6">B$2*B12/4</f>
        <v>0</v>
      </c>
      <c r="C17" s="4">
        <f t="shared" si="6"/>
        <v>0</v>
      </c>
      <c r="D17" s="4">
        <f t="shared" si="6"/>
        <v>0</v>
      </c>
      <c r="E17" s="4">
        <f t="shared" si="6"/>
        <v>0</v>
      </c>
      <c r="F17" s="4">
        <f t="shared" si="6"/>
        <v>0</v>
      </c>
      <c r="G17" s="14">
        <f t="shared" ref="G17:G19" si="7">SUM(B17:F17)</f>
        <v>0</v>
      </c>
      <c r="K17" s="35"/>
    </row>
    <row r="18" spans="1:11">
      <c r="A18" s="6" t="s">
        <v>27</v>
      </c>
      <c r="B18" s="4">
        <f t="shared" si="6"/>
        <v>0</v>
      </c>
      <c r="C18" s="4">
        <f t="shared" si="6"/>
        <v>0</v>
      </c>
      <c r="D18" s="4">
        <f t="shared" si="6"/>
        <v>0</v>
      </c>
      <c r="E18" s="4">
        <f t="shared" si="6"/>
        <v>0</v>
      </c>
      <c r="F18" s="4">
        <f t="shared" si="6"/>
        <v>0</v>
      </c>
      <c r="G18" s="14">
        <f t="shared" si="7"/>
        <v>0</v>
      </c>
    </row>
    <row r="19" spans="1:11">
      <c r="A19" s="6" t="s">
        <v>28</v>
      </c>
      <c r="B19" s="4">
        <f t="shared" si="6"/>
        <v>0</v>
      </c>
      <c r="C19" s="4">
        <f t="shared" si="6"/>
        <v>0</v>
      </c>
      <c r="D19" s="4">
        <f t="shared" si="6"/>
        <v>0</v>
      </c>
      <c r="E19" s="4">
        <f t="shared" si="6"/>
        <v>0</v>
      </c>
      <c r="F19" s="4">
        <f t="shared" si="6"/>
        <v>0</v>
      </c>
      <c r="G19" s="14">
        <f t="shared" si="7"/>
        <v>0</v>
      </c>
      <c r="K19" s="3"/>
    </row>
    <row r="20" spans="1:11" ht="15" thickBot="1">
      <c r="A20" s="11" t="s">
        <v>29</v>
      </c>
      <c r="B20" s="5">
        <f>SUM(B16:B19)</f>
        <v>0</v>
      </c>
      <c r="C20" s="5">
        <f t="shared" ref="C20:F20" si="8">SUM(C16:C19)</f>
        <v>0</v>
      </c>
      <c r="D20" s="5">
        <f t="shared" si="8"/>
        <v>0</v>
      </c>
      <c r="E20" s="5">
        <f t="shared" si="8"/>
        <v>0</v>
      </c>
      <c r="F20" s="5">
        <f t="shared" si="8"/>
        <v>0</v>
      </c>
      <c r="G20" s="15">
        <f>SUM(B20:F20)</f>
        <v>0</v>
      </c>
      <c r="K20" s="28"/>
    </row>
    <row r="21" spans="1:11" ht="15" thickTop="1">
      <c r="A21" s="6" t="s">
        <v>30</v>
      </c>
      <c r="B21" s="13">
        <f t="shared" ref="B21:G21" si="9">B20/B2</f>
        <v>0</v>
      </c>
      <c r="C21" s="13">
        <f t="shared" si="9"/>
        <v>0</v>
      </c>
      <c r="D21" s="13">
        <f t="shared" si="9"/>
        <v>0</v>
      </c>
      <c r="E21" s="13">
        <f t="shared" si="9"/>
        <v>0</v>
      </c>
      <c r="F21" s="13">
        <f t="shared" si="9"/>
        <v>0</v>
      </c>
      <c r="G21" s="16">
        <f t="shared" si="9"/>
        <v>0</v>
      </c>
    </row>
    <row r="22" spans="1:11">
      <c r="A22" s="6" t="s">
        <v>5</v>
      </c>
      <c r="B22" s="4">
        <f>K2/4</f>
        <v>18750</v>
      </c>
      <c r="C22" s="4">
        <f>B22</f>
        <v>18750</v>
      </c>
      <c r="D22" s="4">
        <f t="shared" ref="D22:E22" si="10">C22</f>
        <v>18750</v>
      </c>
      <c r="E22" s="4">
        <f t="shared" si="10"/>
        <v>18750</v>
      </c>
      <c r="F22" s="4">
        <f>SUM(B22:E22)</f>
        <v>75000</v>
      </c>
      <c r="G22" s="14">
        <f>SUM(B22:E22)</f>
        <v>75000</v>
      </c>
    </row>
    <row r="23" spans="1:11">
      <c r="A23" s="6" t="s">
        <v>31</v>
      </c>
      <c r="B23" s="4">
        <f>B22+B20</f>
        <v>18750</v>
      </c>
      <c r="C23" s="4">
        <f t="shared" ref="C23:E23" si="11">C22+C20</f>
        <v>18750</v>
      </c>
      <c r="D23" s="4">
        <f t="shared" si="11"/>
        <v>18750</v>
      </c>
      <c r="E23" s="4">
        <f t="shared" si="11"/>
        <v>18750</v>
      </c>
      <c r="F23" s="4">
        <f>SUM(B23:E23)+F20</f>
        <v>75000</v>
      </c>
      <c r="G23" s="14">
        <f>G22+G20</f>
        <v>75000</v>
      </c>
    </row>
    <row r="24" spans="1:11" ht="15" thickBot="1">
      <c r="A24" s="17" t="s">
        <v>32</v>
      </c>
      <c r="B24" s="81">
        <f>B$23/($K$2/4+B$2)</f>
        <v>0.55555555555555558</v>
      </c>
      <c r="C24" s="81">
        <f t="shared" ref="C24:E24" si="12">C$23/($K$2/4+C$2)</f>
        <v>0.55555555555555558</v>
      </c>
      <c r="D24" s="81">
        <f t="shared" si="12"/>
        <v>0.55555555555555558</v>
      </c>
      <c r="E24" s="81">
        <f t="shared" si="12"/>
        <v>0.55555555555555558</v>
      </c>
      <c r="F24" s="81">
        <f>F23/K4</f>
        <v>0.5</v>
      </c>
      <c r="G24" s="18">
        <f>(G23)/(G22+G2)</f>
        <v>0.5</v>
      </c>
    </row>
    <row r="27" spans="1:11">
      <c r="A27" t="s">
        <v>33</v>
      </c>
      <c r="B27" s="24" t="s">
        <v>34</v>
      </c>
      <c r="C27" s="24" t="s">
        <v>35</v>
      </c>
    </row>
    <row r="28" spans="1:11">
      <c r="A28" t="s">
        <v>36</v>
      </c>
      <c r="B28" s="34">
        <v>2</v>
      </c>
      <c r="C28" s="34">
        <v>3</v>
      </c>
    </row>
    <row r="29" spans="1:11">
      <c r="A29" t="s">
        <v>37</v>
      </c>
      <c r="B29" s="34">
        <v>2</v>
      </c>
      <c r="C29" s="34">
        <v>3</v>
      </c>
    </row>
    <row r="30" spans="1:11">
      <c r="A30" t="s">
        <v>38</v>
      </c>
      <c r="B30" s="34">
        <v>2.4</v>
      </c>
      <c r="C30" s="34">
        <v>3.4</v>
      </c>
    </row>
    <row r="31" spans="1:11">
      <c r="B31" s="34">
        <f>AVERAGE(B28:B30)</f>
        <v>2.1333333333333333</v>
      </c>
      <c r="C31" s="34">
        <f>AVERAGE(C28:C30)</f>
        <v>3.1333333333333333</v>
      </c>
    </row>
  </sheetData>
  <mergeCells count="1">
    <mergeCell ref="J1:K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33BC-BFD4-4DD9-91F4-1D47B6A7FE8B}">
  <dimension ref="A1:L31"/>
  <sheetViews>
    <sheetView zoomScale="115" zoomScaleNormal="115" workbookViewId="0">
      <selection activeCell="A31" sqref="A31"/>
    </sheetView>
  </sheetViews>
  <sheetFormatPr defaultRowHeight="14.45"/>
  <cols>
    <col min="1" max="1" width="31.140625" customWidth="1"/>
    <col min="2" max="5" width="12.140625" bestFit="1" customWidth="1"/>
    <col min="6" max="6" width="12.140625" customWidth="1"/>
    <col min="7" max="7" width="19.42578125" customWidth="1"/>
    <col min="10" max="10" width="21.140625" customWidth="1"/>
    <col min="11" max="11" width="9.5703125" bestFit="1" customWidth="1"/>
    <col min="12" max="12" width="11.140625" customWidth="1"/>
  </cols>
  <sheetData>
    <row r="1" spans="1:12" ht="18.600000000000001">
      <c r="A1" s="19" t="s">
        <v>0</v>
      </c>
      <c r="B1" s="20">
        <v>1</v>
      </c>
      <c r="C1" s="20">
        <v>2</v>
      </c>
      <c r="D1" s="20">
        <v>3</v>
      </c>
      <c r="E1" s="20">
        <v>4</v>
      </c>
      <c r="F1" s="20" t="s">
        <v>1</v>
      </c>
      <c r="G1" s="21" t="s">
        <v>2</v>
      </c>
      <c r="J1" s="82" t="s">
        <v>2</v>
      </c>
      <c r="K1" s="83"/>
      <c r="L1" t="s">
        <v>39</v>
      </c>
    </row>
    <row r="2" spans="1:12">
      <c r="A2" s="6" t="s">
        <v>4</v>
      </c>
      <c r="B2" s="7">
        <f>$K$3/5</f>
        <v>3817.6</v>
      </c>
      <c r="C2" s="7">
        <f t="shared" ref="C2:F2" si="0">$K$3/5</f>
        <v>3817.6</v>
      </c>
      <c r="D2" s="7">
        <f t="shared" si="0"/>
        <v>3817.6</v>
      </c>
      <c r="E2" s="7">
        <f t="shared" si="0"/>
        <v>3817.6</v>
      </c>
      <c r="F2" s="7">
        <f t="shared" si="0"/>
        <v>3817.6</v>
      </c>
      <c r="G2" s="8">
        <f>SUM(B2:F2)</f>
        <v>19088</v>
      </c>
      <c r="J2" t="s">
        <v>5</v>
      </c>
      <c r="K2" s="25">
        <f>50000</f>
        <v>50000</v>
      </c>
      <c r="L2" s="26">
        <f>K2/K4</f>
        <v>0.72371468272348305</v>
      </c>
    </row>
    <row r="3" spans="1:12">
      <c r="A3" s="6" t="s">
        <v>6</v>
      </c>
      <c r="B3" s="10">
        <v>0.25</v>
      </c>
      <c r="C3" s="10">
        <v>0.25</v>
      </c>
      <c r="D3" s="10">
        <v>0.25</v>
      </c>
      <c r="E3" s="10">
        <v>0.25</v>
      </c>
      <c r="F3" s="10">
        <v>1</v>
      </c>
      <c r="G3" s="9"/>
      <c r="J3" t="s">
        <v>4</v>
      </c>
      <c r="K3" s="25">
        <f>K4-K2</f>
        <v>19088</v>
      </c>
      <c r="L3" s="26">
        <f>K3/K4</f>
        <v>0.2762853172765169</v>
      </c>
    </row>
    <row r="4" spans="1:12">
      <c r="A4" s="6" t="s">
        <v>7</v>
      </c>
      <c r="B4" s="22">
        <v>101600</v>
      </c>
      <c r="C4" s="22">
        <v>101600</v>
      </c>
      <c r="D4" s="22">
        <v>101600</v>
      </c>
      <c r="E4" s="22">
        <v>101600</v>
      </c>
      <c r="F4" s="22">
        <f>SUM(B4:E4)</f>
        <v>406400</v>
      </c>
      <c r="G4" s="9"/>
      <c r="J4" t="s">
        <v>8</v>
      </c>
      <c r="K4" s="27">
        <f>F4*17%</f>
        <v>69088</v>
      </c>
      <c r="L4" s="26">
        <f>L3+L2</f>
        <v>1</v>
      </c>
    </row>
    <row r="5" spans="1:12">
      <c r="A5" s="6" t="s">
        <v>9</v>
      </c>
      <c r="B5" s="33">
        <v>0.40799999999999997</v>
      </c>
      <c r="C5" s="33">
        <v>0.40799999999999997</v>
      </c>
      <c r="D5" s="33">
        <v>0.40799999999999997</v>
      </c>
      <c r="E5" s="33">
        <v>0.40799999999999997</v>
      </c>
      <c r="F5" s="33">
        <v>0.40799999999999997</v>
      </c>
      <c r="G5" s="9"/>
      <c r="H5" t="s">
        <v>10</v>
      </c>
    </row>
    <row r="6" spans="1:12" ht="15" thickBot="1">
      <c r="A6" s="11" t="s">
        <v>40</v>
      </c>
      <c r="B6" s="2">
        <v>5</v>
      </c>
      <c r="C6" s="2">
        <v>5</v>
      </c>
      <c r="D6" s="2">
        <v>5</v>
      </c>
      <c r="E6" s="2">
        <v>5</v>
      </c>
      <c r="F6" s="2">
        <v>20</v>
      </c>
      <c r="G6" s="12"/>
      <c r="J6" t="s">
        <v>12</v>
      </c>
      <c r="K6" s="28">
        <f>K2</f>
        <v>50000</v>
      </c>
      <c r="L6" s="26">
        <f>K6/K8</f>
        <v>1</v>
      </c>
    </row>
    <row r="7" spans="1:12" ht="15" thickTop="1">
      <c r="A7" s="6" t="s">
        <v>13</v>
      </c>
      <c r="B7" s="10"/>
      <c r="C7" s="10"/>
      <c r="D7" s="10"/>
      <c r="E7" s="10"/>
      <c r="F7" s="10"/>
      <c r="G7" s="9"/>
      <c r="J7" t="s">
        <v>14</v>
      </c>
      <c r="K7" s="28">
        <f>G20</f>
        <v>0</v>
      </c>
      <c r="L7" s="26">
        <f>K7/K8</f>
        <v>0</v>
      </c>
    </row>
    <row r="8" spans="1:12">
      <c r="A8" s="6" t="s">
        <v>15</v>
      </c>
      <c r="B8" s="22"/>
      <c r="C8" s="22"/>
      <c r="D8" s="22"/>
      <c r="E8" s="22"/>
      <c r="F8" s="22"/>
      <c r="G8" s="14">
        <f>SUM(F8)</f>
        <v>0</v>
      </c>
      <c r="J8" t="s">
        <v>16</v>
      </c>
      <c r="K8" s="28">
        <f>K7+K6</f>
        <v>50000</v>
      </c>
      <c r="L8" s="26">
        <f>L7+L6</f>
        <v>1</v>
      </c>
    </row>
    <row r="9" spans="1:12">
      <c r="A9" s="6" t="s">
        <v>17</v>
      </c>
      <c r="B9" s="33"/>
      <c r="C9" s="33"/>
      <c r="D9" s="33"/>
      <c r="E9" s="33"/>
      <c r="F9" s="33"/>
      <c r="G9" s="9"/>
      <c r="J9" s="29" t="s">
        <v>18</v>
      </c>
      <c r="K9" s="30">
        <f>K8/K4</f>
        <v>0.72371468272348305</v>
      </c>
    </row>
    <row r="10" spans="1:12">
      <c r="A10" s="6" t="s">
        <v>41</v>
      </c>
      <c r="B10" s="10"/>
      <c r="C10" s="10"/>
      <c r="D10" s="10"/>
      <c r="E10" s="10"/>
      <c r="F10" s="10"/>
      <c r="G10" s="9"/>
      <c r="J10" s="29"/>
      <c r="K10" s="31"/>
    </row>
    <row r="11" spans="1:12">
      <c r="A11" s="6" t="s">
        <v>20</v>
      </c>
      <c r="B11" s="39">
        <f t="shared" ref="B11:F14" si="1">B7/B3</f>
        <v>0</v>
      </c>
      <c r="C11" s="39">
        <f t="shared" si="1"/>
        <v>0</v>
      </c>
      <c r="D11" s="39">
        <f t="shared" si="1"/>
        <v>0</v>
      </c>
      <c r="E11" s="39">
        <f t="shared" si="1"/>
        <v>0</v>
      </c>
      <c r="F11" s="39">
        <f t="shared" si="1"/>
        <v>0</v>
      </c>
      <c r="G11" s="32">
        <f>AVERAGE(B11:F11)</f>
        <v>0</v>
      </c>
      <c r="I11" s="29" t="s">
        <v>42</v>
      </c>
      <c r="K11" s="37"/>
      <c r="L11" s="4"/>
    </row>
    <row r="12" spans="1:12">
      <c r="A12" s="6" t="s">
        <v>21</v>
      </c>
      <c r="B12" s="39">
        <f t="shared" si="1"/>
        <v>0</v>
      </c>
      <c r="C12" s="39">
        <f t="shared" si="1"/>
        <v>0</v>
      </c>
      <c r="D12" s="39">
        <f t="shared" si="1"/>
        <v>0</v>
      </c>
      <c r="E12" s="39">
        <f t="shared" si="1"/>
        <v>0</v>
      </c>
      <c r="F12" s="39">
        <f t="shared" si="1"/>
        <v>0</v>
      </c>
      <c r="G12" s="32">
        <f t="shared" ref="G12:G14" si="2">AVERAGE(B12:F12)</f>
        <v>0</v>
      </c>
      <c r="K12" s="37"/>
    </row>
    <row r="13" spans="1:12">
      <c r="A13" s="6" t="s">
        <v>22</v>
      </c>
      <c r="B13" s="39">
        <f>IF(B9&lt;35.01%,0,B9/B5)</f>
        <v>0</v>
      </c>
      <c r="C13" s="39">
        <f t="shared" ref="C13:F13" si="3">IF(C9&lt;35.01%,0,C9/C5)</f>
        <v>0</v>
      </c>
      <c r="D13" s="39">
        <f t="shared" si="3"/>
        <v>0</v>
      </c>
      <c r="E13" s="39">
        <f t="shared" si="3"/>
        <v>0</v>
      </c>
      <c r="F13" s="39">
        <f t="shared" si="3"/>
        <v>0</v>
      </c>
      <c r="G13" s="32">
        <f t="shared" si="2"/>
        <v>0</v>
      </c>
      <c r="K13" s="35"/>
    </row>
    <row r="14" spans="1:12">
      <c r="A14" s="6" t="s">
        <v>43</v>
      </c>
      <c r="B14" s="39">
        <f>B10/B6</f>
        <v>0</v>
      </c>
      <c r="C14" s="39">
        <f t="shared" si="1"/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2">
        <f t="shared" si="2"/>
        <v>0</v>
      </c>
      <c r="K14" s="35"/>
    </row>
    <row r="15" spans="1:12" ht="15" thickBot="1">
      <c r="A15" s="11" t="s">
        <v>24</v>
      </c>
      <c r="B15" s="40">
        <f>AVERAGE(B11:B14)</f>
        <v>0</v>
      </c>
      <c r="C15" s="40">
        <f t="shared" ref="C15:F15" si="4">AVERAGE(C11:C14)</f>
        <v>0</v>
      </c>
      <c r="D15" s="40">
        <f t="shared" si="4"/>
        <v>0</v>
      </c>
      <c r="E15" s="40">
        <f t="shared" si="4"/>
        <v>0</v>
      </c>
      <c r="F15" s="40">
        <f t="shared" si="4"/>
        <v>0</v>
      </c>
      <c r="G15" s="36">
        <f>AVERAGE(B15:F15)</f>
        <v>0</v>
      </c>
      <c r="K15" s="26"/>
      <c r="L15" s="4"/>
    </row>
    <row r="16" spans="1:12" ht="15" thickTop="1">
      <c r="A16" s="6" t="s">
        <v>25</v>
      </c>
      <c r="B16" s="4">
        <f>B$2*B11/4</f>
        <v>0</v>
      </c>
      <c r="C16" s="4">
        <f t="shared" ref="C16:F16" si="5">C$2*C11/4</f>
        <v>0</v>
      </c>
      <c r="D16" s="4">
        <f t="shared" si="5"/>
        <v>0</v>
      </c>
      <c r="E16" s="4">
        <f>E$2*E11/4</f>
        <v>0</v>
      </c>
      <c r="F16" s="4">
        <f t="shared" si="5"/>
        <v>0</v>
      </c>
      <c r="G16" s="14">
        <f>SUM(B16:F16)</f>
        <v>0</v>
      </c>
      <c r="K16" s="26"/>
    </row>
    <row r="17" spans="1:11">
      <c r="A17" s="6" t="s">
        <v>26</v>
      </c>
      <c r="B17" s="4">
        <f t="shared" ref="B17:F19" si="6">B$2*B12/4</f>
        <v>0</v>
      </c>
      <c r="C17" s="4">
        <f t="shared" si="6"/>
        <v>0</v>
      </c>
      <c r="D17" s="4">
        <f t="shared" si="6"/>
        <v>0</v>
      </c>
      <c r="E17" s="4">
        <f t="shared" si="6"/>
        <v>0</v>
      </c>
      <c r="F17" s="4">
        <f t="shared" si="6"/>
        <v>0</v>
      </c>
      <c r="G17" s="14">
        <f t="shared" ref="G17:G19" si="7">SUM(B17:F17)</f>
        <v>0</v>
      </c>
      <c r="K17" s="35"/>
    </row>
    <row r="18" spans="1:11">
      <c r="A18" s="6" t="s">
        <v>27</v>
      </c>
      <c r="B18" s="4">
        <f t="shared" si="6"/>
        <v>0</v>
      </c>
      <c r="C18" s="4">
        <f t="shared" si="6"/>
        <v>0</v>
      </c>
      <c r="D18" s="4">
        <f t="shared" si="6"/>
        <v>0</v>
      </c>
      <c r="E18" s="4">
        <f t="shared" si="6"/>
        <v>0</v>
      </c>
      <c r="F18" s="4">
        <f t="shared" si="6"/>
        <v>0</v>
      </c>
      <c r="G18" s="14">
        <f t="shared" si="7"/>
        <v>0</v>
      </c>
    </row>
    <row r="19" spans="1:11">
      <c r="A19" s="6" t="s">
        <v>44</v>
      </c>
      <c r="B19" s="4">
        <f t="shared" si="6"/>
        <v>0</v>
      </c>
      <c r="C19" s="4">
        <f t="shared" si="6"/>
        <v>0</v>
      </c>
      <c r="D19" s="4">
        <f t="shared" si="6"/>
        <v>0</v>
      </c>
      <c r="E19" s="4">
        <f t="shared" si="6"/>
        <v>0</v>
      </c>
      <c r="F19" s="4">
        <f t="shared" si="6"/>
        <v>0</v>
      </c>
      <c r="G19" s="14">
        <f t="shared" si="7"/>
        <v>0</v>
      </c>
      <c r="K19" s="3"/>
    </row>
    <row r="20" spans="1:11" ht="15" thickBot="1">
      <c r="A20" s="11" t="s">
        <v>29</v>
      </c>
      <c r="B20" s="5">
        <f>SUM(B16:B19)</f>
        <v>0</v>
      </c>
      <c r="C20" s="5">
        <f t="shared" ref="C20:F20" si="8">SUM(C16:C19)</f>
        <v>0</v>
      </c>
      <c r="D20" s="5">
        <f t="shared" si="8"/>
        <v>0</v>
      </c>
      <c r="E20" s="5">
        <f t="shared" si="8"/>
        <v>0</v>
      </c>
      <c r="F20" s="5">
        <f t="shared" si="8"/>
        <v>0</v>
      </c>
      <c r="G20" s="15">
        <f>SUM(B20:F20)</f>
        <v>0</v>
      </c>
      <c r="K20" s="28"/>
    </row>
    <row r="21" spans="1:11" ht="15" thickTop="1">
      <c r="A21" s="6" t="s">
        <v>30</v>
      </c>
      <c r="B21" s="13">
        <f t="shared" ref="B21:G21" si="9">B20/B2</f>
        <v>0</v>
      </c>
      <c r="C21" s="13">
        <f t="shared" si="9"/>
        <v>0</v>
      </c>
      <c r="D21" s="13">
        <f t="shared" si="9"/>
        <v>0</v>
      </c>
      <c r="E21" s="13">
        <f t="shared" si="9"/>
        <v>0</v>
      </c>
      <c r="F21" s="13">
        <f t="shared" si="9"/>
        <v>0</v>
      </c>
      <c r="G21" s="16">
        <f t="shared" si="9"/>
        <v>0</v>
      </c>
    </row>
    <row r="22" spans="1:11">
      <c r="A22" s="6" t="s">
        <v>5</v>
      </c>
      <c r="B22" s="4">
        <f>K2/4</f>
        <v>12500</v>
      </c>
      <c r="C22" s="4">
        <f>B22</f>
        <v>12500</v>
      </c>
      <c r="D22" s="4">
        <f t="shared" ref="D22:E22" si="10">C22</f>
        <v>12500</v>
      </c>
      <c r="E22" s="4">
        <f t="shared" si="10"/>
        <v>12500</v>
      </c>
      <c r="F22" s="4">
        <f>SUM(B22:E22)</f>
        <v>50000</v>
      </c>
      <c r="G22" s="14">
        <f>SUM(B22:E22)</f>
        <v>50000</v>
      </c>
    </row>
    <row r="23" spans="1:11">
      <c r="A23" s="6" t="s">
        <v>31</v>
      </c>
      <c r="B23" s="4">
        <f>B22+B20</f>
        <v>12500</v>
      </c>
      <c r="C23" s="4">
        <f t="shared" ref="C23:E23" si="11">C22+C20</f>
        <v>12500</v>
      </c>
      <c r="D23" s="4">
        <f t="shared" si="11"/>
        <v>12500</v>
      </c>
      <c r="E23" s="4">
        <f t="shared" si="11"/>
        <v>12500</v>
      </c>
      <c r="F23" s="4">
        <f>SUM(B23:E23)+F20</f>
        <v>50000</v>
      </c>
      <c r="G23" s="14">
        <f>G22+G20</f>
        <v>50000</v>
      </c>
    </row>
    <row r="24" spans="1:11" ht="15" thickBot="1">
      <c r="A24" s="17" t="s">
        <v>32</v>
      </c>
      <c r="B24" s="81">
        <f>B$23/($K$2/4+B$2)</f>
        <v>0.76604402608226696</v>
      </c>
      <c r="C24" s="81">
        <f t="shared" ref="C24:E24" si="12">C$23/($K$2/4+C$2)</f>
        <v>0.76604402608226696</v>
      </c>
      <c r="D24" s="81">
        <f t="shared" si="12"/>
        <v>0.76604402608226696</v>
      </c>
      <c r="E24" s="81">
        <f t="shared" si="12"/>
        <v>0.76604402608226696</v>
      </c>
      <c r="F24" s="81">
        <f>F23/K4</f>
        <v>0.72371468272348305</v>
      </c>
      <c r="G24" s="18">
        <f>(G23)/(G22+G2)</f>
        <v>0.72371468272348305</v>
      </c>
    </row>
    <row r="27" spans="1:11">
      <c r="A27" t="s">
        <v>33</v>
      </c>
      <c r="B27" s="24" t="s">
        <v>34</v>
      </c>
      <c r="C27" s="24" t="s">
        <v>35</v>
      </c>
    </row>
    <row r="28" spans="1:11">
      <c r="A28" t="s">
        <v>36</v>
      </c>
      <c r="B28" s="34">
        <v>2</v>
      </c>
      <c r="C28" s="34">
        <v>3</v>
      </c>
    </row>
    <row r="29" spans="1:11">
      <c r="A29" t="s">
        <v>37</v>
      </c>
      <c r="B29" s="34">
        <v>2</v>
      </c>
      <c r="C29" s="34">
        <v>3</v>
      </c>
    </row>
    <row r="30" spans="1:11">
      <c r="A30" t="s">
        <v>38</v>
      </c>
      <c r="B30" s="34">
        <v>2.4</v>
      </c>
      <c r="C30" s="34">
        <v>3.4</v>
      </c>
    </row>
    <row r="31" spans="1:11">
      <c r="B31" s="34">
        <f>AVERAGE(B28:B30)</f>
        <v>2.1333333333333333</v>
      </c>
      <c r="C31" s="34">
        <f>AVERAGE(C28:C30)</f>
        <v>3.1333333333333333</v>
      </c>
    </row>
  </sheetData>
  <mergeCells count="1">
    <mergeCell ref="J1:K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4585F-851A-4209-BF34-9DFFF59A0BDD}">
  <dimension ref="A1:P32"/>
  <sheetViews>
    <sheetView topLeftCell="B1" zoomScale="106" zoomScaleNormal="106" workbookViewId="0">
      <selection activeCell="B4" sqref="B4:F6"/>
    </sheetView>
  </sheetViews>
  <sheetFormatPr defaultRowHeight="14.45"/>
  <cols>
    <col min="1" max="1" width="26.5703125" bestFit="1" customWidth="1"/>
    <col min="2" max="5" width="12.140625" bestFit="1" customWidth="1"/>
    <col min="6" max="6" width="12.140625" customWidth="1"/>
    <col min="7" max="7" width="19.42578125" customWidth="1"/>
    <col min="8" max="8" width="9.85546875" customWidth="1"/>
    <col min="10" max="10" width="21.140625" customWidth="1"/>
    <col min="11" max="11" width="9.85546875" bestFit="1" customWidth="1"/>
    <col min="12" max="12" width="11.140625" customWidth="1"/>
    <col min="13" max="13" width="10.85546875" bestFit="1" customWidth="1"/>
  </cols>
  <sheetData>
    <row r="1" spans="1:16" ht="18.600000000000001">
      <c r="A1" s="19" t="s">
        <v>0</v>
      </c>
      <c r="B1" s="20">
        <v>1</v>
      </c>
      <c r="C1" s="20">
        <v>2</v>
      </c>
      <c r="D1" s="20">
        <v>3</v>
      </c>
      <c r="E1" s="20">
        <v>4</v>
      </c>
      <c r="F1" s="20" t="s">
        <v>1</v>
      </c>
      <c r="G1" s="21" t="s">
        <v>2</v>
      </c>
      <c r="J1" s="82" t="s">
        <v>2</v>
      </c>
      <c r="K1" s="83"/>
      <c r="L1" s="24" t="s">
        <v>45</v>
      </c>
    </row>
    <row r="2" spans="1:16">
      <c r="A2" s="6" t="s">
        <v>4</v>
      </c>
      <c r="B2" s="7">
        <f>$K$3/5</f>
        <v>6000</v>
      </c>
      <c r="C2" s="7">
        <f t="shared" ref="C2:F2" si="0">$K$3/5</f>
        <v>6000</v>
      </c>
      <c r="D2" s="7">
        <f t="shared" si="0"/>
        <v>6000</v>
      </c>
      <c r="E2" s="7">
        <f t="shared" si="0"/>
        <v>6000</v>
      </c>
      <c r="F2" s="7">
        <f t="shared" si="0"/>
        <v>6000</v>
      </c>
      <c r="G2" s="8">
        <f>SUM(B2:F2)</f>
        <v>30000</v>
      </c>
      <c r="J2" t="s">
        <v>5</v>
      </c>
      <c r="K2" s="25">
        <v>145000</v>
      </c>
      <c r="L2" s="26">
        <f>K2/K4</f>
        <v>0.82857142857142863</v>
      </c>
      <c r="M2" s="22"/>
      <c r="N2" s="10"/>
      <c r="O2" s="10"/>
      <c r="P2" s="47"/>
    </row>
    <row r="3" spans="1:16">
      <c r="A3" s="6" t="s">
        <v>6</v>
      </c>
      <c r="B3" s="10">
        <v>1</v>
      </c>
      <c r="C3" s="10">
        <v>1</v>
      </c>
      <c r="D3" s="10">
        <v>1</v>
      </c>
      <c r="E3" s="10">
        <v>1</v>
      </c>
      <c r="F3" s="10">
        <v>1</v>
      </c>
      <c r="G3" s="9"/>
      <c r="J3" t="s">
        <v>4</v>
      </c>
      <c r="K3" s="25">
        <v>30000</v>
      </c>
      <c r="L3" s="26">
        <f>K3/K4</f>
        <v>0.17142857142857143</v>
      </c>
      <c r="M3" s="22"/>
      <c r="N3" s="33"/>
      <c r="O3" s="10"/>
    </row>
    <row r="4" spans="1:16">
      <c r="A4" s="6" t="s">
        <v>7</v>
      </c>
      <c r="B4" s="22">
        <v>324675</v>
      </c>
      <c r="C4" s="22">
        <v>324675</v>
      </c>
      <c r="D4" s="22">
        <v>324675</v>
      </c>
      <c r="E4" s="22">
        <v>324675</v>
      </c>
      <c r="F4" s="22">
        <v>1298700</v>
      </c>
      <c r="G4" s="9"/>
      <c r="J4" t="s">
        <v>8</v>
      </c>
      <c r="K4" s="27">
        <f>K3+K2</f>
        <v>175000</v>
      </c>
      <c r="L4" s="26">
        <f>L3+L2</f>
        <v>1</v>
      </c>
      <c r="M4" s="4"/>
      <c r="N4" s="3"/>
    </row>
    <row r="5" spans="1:16">
      <c r="A5" s="6" t="s">
        <v>9</v>
      </c>
      <c r="B5" s="33">
        <v>0.46800000000000003</v>
      </c>
      <c r="C5" s="33">
        <v>0.46800000000000003</v>
      </c>
      <c r="D5" s="33">
        <v>0.46800000000000003</v>
      </c>
      <c r="E5" s="33">
        <v>0.46800000000000003</v>
      </c>
      <c r="F5" s="33">
        <v>0.46800000000000003</v>
      </c>
      <c r="G5" s="9"/>
    </row>
    <row r="6" spans="1:16" ht="15" thickBot="1">
      <c r="A6" s="11" t="s">
        <v>46</v>
      </c>
      <c r="B6" s="41">
        <v>0.65</v>
      </c>
      <c r="C6" s="41">
        <v>0.68</v>
      </c>
      <c r="D6" s="41">
        <v>0.7</v>
      </c>
      <c r="E6" s="41">
        <v>0.72</v>
      </c>
      <c r="F6" s="41">
        <v>0.6875</v>
      </c>
      <c r="G6" s="12"/>
      <c r="H6" t="s">
        <v>47</v>
      </c>
      <c r="J6" t="s">
        <v>12</v>
      </c>
      <c r="K6" s="28">
        <f>K2</f>
        <v>145000</v>
      </c>
      <c r="L6" s="26">
        <f>K6/K8</f>
        <v>1</v>
      </c>
    </row>
    <row r="7" spans="1:16" ht="15" thickTop="1">
      <c r="A7" s="6" t="s">
        <v>48</v>
      </c>
      <c r="B7" s="10"/>
      <c r="C7" s="10"/>
      <c r="D7" s="10"/>
      <c r="E7" s="10"/>
      <c r="F7" s="10"/>
      <c r="G7" s="9"/>
      <c r="J7" t="s">
        <v>14</v>
      </c>
      <c r="K7" s="28">
        <f>G20</f>
        <v>0</v>
      </c>
      <c r="L7" s="26">
        <f>K7/K8</f>
        <v>0</v>
      </c>
    </row>
    <row r="8" spans="1:16">
      <c r="A8" s="6" t="s">
        <v>15</v>
      </c>
      <c r="B8" s="22"/>
      <c r="C8" s="22"/>
      <c r="D8" s="22"/>
      <c r="E8" s="22"/>
      <c r="F8" s="22"/>
      <c r="G8" s="14">
        <f>SUM(F8)</f>
        <v>0</v>
      </c>
      <c r="J8" t="s">
        <v>16</v>
      </c>
      <c r="K8" s="28">
        <f>K7+K6</f>
        <v>145000</v>
      </c>
      <c r="L8" s="26">
        <f>L7+L6</f>
        <v>1</v>
      </c>
    </row>
    <row r="9" spans="1:16">
      <c r="A9" s="6" t="s">
        <v>17</v>
      </c>
      <c r="B9" s="33"/>
      <c r="C9" s="33"/>
      <c r="D9" s="33"/>
      <c r="E9" s="33"/>
      <c r="F9" s="33"/>
      <c r="G9" s="9"/>
      <c r="J9" s="29" t="s">
        <v>18</v>
      </c>
      <c r="K9" s="30">
        <f>K8/K4</f>
        <v>0.82857142857142863</v>
      </c>
    </row>
    <row r="10" spans="1:16">
      <c r="A10" s="6" t="s">
        <v>49</v>
      </c>
      <c r="B10" s="44"/>
      <c r="C10" s="10"/>
      <c r="D10" s="10"/>
      <c r="E10" s="10"/>
      <c r="F10" s="10"/>
      <c r="G10" s="9"/>
      <c r="J10" s="29"/>
      <c r="K10" s="31"/>
    </row>
    <row r="11" spans="1:16">
      <c r="A11" s="6" t="s">
        <v>20</v>
      </c>
      <c r="B11" s="39">
        <f t="shared" ref="B11:F13" si="1">B7/B3</f>
        <v>0</v>
      </c>
      <c r="C11" s="39">
        <f t="shared" si="1"/>
        <v>0</v>
      </c>
      <c r="D11" s="39">
        <f t="shared" si="1"/>
        <v>0</v>
      </c>
      <c r="E11" s="39">
        <f t="shared" si="1"/>
        <v>0</v>
      </c>
      <c r="F11" s="39">
        <f t="shared" si="1"/>
        <v>0</v>
      </c>
      <c r="G11" s="32">
        <f>AVERAGE(B11:F11)</f>
        <v>0</v>
      </c>
      <c r="K11" s="37"/>
    </row>
    <row r="12" spans="1:16">
      <c r="A12" s="6" t="s">
        <v>21</v>
      </c>
      <c r="B12" s="39">
        <f>B8/B4</f>
        <v>0</v>
      </c>
      <c r="C12" s="39">
        <f t="shared" si="1"/>
        <v>0</v>
      </c>
      <c r="D12" s="39">
        <f t="shared" si="1"/>
        <v>0</v>
      </c>
      <c r="E12" s="39">
        <f t="shared" si="1"/>
        <v>0</v>
      </c>
      <c r="F12" s="39">
        <f t="shared" si="1"/>
        <v>0</v>
      </c>
      <c r="G12" s="32">
        <f t="shared" ref="G12:G14" si="2">AVERAGE(B12:F12)</f>
        <v>0</v>
      </c>
      <c r="K12" s="37"/>
      <c r="L12" s="4"/>
    </row>
    <row r="13" spans="1:16">
      <c r="A13" s="6" t="s">
        <v>22</v>
      </c>
      <c r="B13" s="39">
        <f>B9/B5</f>
        <v>0</v>
      </c>
      <c r="C13" s="39">
        <f t="shared" si="1"/>
        <v>0</v>
      </c>
      <c r="D13" s="39">
        <f t="shared" si="1"/>
        <v>0</v>
      </c>
      <c r="E13" s="39">
        <f t="shared" si="1"/>
        <v>0</v>
      </c>
      <c r="F13" s="39">
        <f t="shared" si="1"/>
        <v>0</v>
      </c>
      <c r="G13" s="32">
        <f t="shared" si="2"/>
        <v>0</v>
      </c>
      <c r="K13" s="35"/>
    </row>
    <row r="14" spans="1:16">
      <c r="A14" s="6" t="s">
        <v>50</v>
      </c>
      <c r="B14" s="39">
        <f>IF(B10&lt;49.99%,0,B10/B6)</f>
        <v>0</v>
      </c>
      <c r="C14" s="39">
        <f t="shared" ref="C14:F14" si="3">IF(C10&lt;49.99%,0,C10/C6)</f>
        <v>0</v>
      </c>
      <c r="D14" s="39">
        <f t="shared" si="3"/>
        <v>0</v>
      </c>
      <c r="E14" s="39">
        <f t="shared" si="3"/>
        <v>0</v>
      </c>
      <c r="F14" s="39">
        <f t="shared" si="3"/>
        <v>0</v>
      </c>
      <c r="G14" s="32">
        <f t="shared" si="2"/>
        <v>0</v>
      </c>
      <c r="K14" s="35"/>
    </row>
    <row r="15" spans="1:16" ht="15" thickBot="1">
      <c r="A15" s="11" t="s">
        <v>24</v>
      </c>
      <c r="B15" s="40">
        <f>AVERAGE(B11:B14)</f>
        <v>0</v>
      </c>
      <c r="C15" s="40">
        <f t="shared" ref="C15:F15" si="4">AVERAGE(C11:C14)</f>
        <v>0</v>
      </c>
      <c r="D15" s="40">
        <f t="shared" si="4"/>
        <v>0</v>
      </c>
      <c r="E15" s="40">
        <f t="shared" si="4"/>
        <v>0</v>
      </c>
      <c r="F15" s="40">
        <f t="shared" si="4"/>
        <v>0</v>
      </c>
      <c r="G15" s="36">
        <f>AVERAGE(B15:F15)</f>
        <v>0</v>
      </c>
      <c r="K15" s="26"/>
      <c r="L15" s="4"/>
    </row>
    <row r="16" spans="1:16" ht="15" thickTop="1">
      <c r="A16" s="6" t="s">
        <v>25</v>
      </c>
      <c r="B16" s="4">
        <f>B$2*B11/4</f>
        <v>0</v>
      </c>
      <c r="C16" s="4">
        <f t="shared" ref="C16:F16" si="5">C$2*C11/4</f>
        <v>0</v>
      </c>
      <c r="D16" s="4">
        <f t="shared" si="5"/>
        <v>0</v>
      </c>
      <c r="E16" s="4">
        <f>E$2*E11/4</f>
        <v>0</v>
      </c>
      <c r="F16" s="4">
        <f t="shared" si="5"/>
        <v>0</v>
      </c>
      <c r="G16" s="14">
        <f>SUM(B16:F16)</f>
        <v>0</v>
      </c>
      <c r="K16" s="26"/>
    </row>
    <row r="17" spans="1:11">
      <c r="A17" s="6" t="s">
        <v>26</v>
      </c>
      <c r="B17" s="4">
        <f t="shared" ref="B17:F19" si="6">B$2*B12/4</f>
        <v>0</v>
      </c>
      <c r="C17" s="4">
        <f t="shared" si="6"/>
        <v>0</v>
      </c>
      <c r="D17" s="4">
        <f t="shared" si="6"/>
        <v>0</v>
      </c>
      <c r="E17" s="4">
        <f t="shared" si="6"/>
        <v>0</v>
      </c>
      <c r="F17" s="4">
        <f t="shared" si="6"/>
        <v>0</v>
      </c>
      <c r="G17" s="14">
        <f t="shared" ref="G17:G19" si="7">SUM(B17:F17)</f>
        <v>0</v>
      </c>
      <c r="K17" s="35"/>
    </row>
    <row r="18" spans="1:11">
      <c r="A18" s="6" t="s">
        <v>27</v>
      </c>
      <c r="B18" s="4">
        <f t="shared" si="6"/>
        <v>0</v>
      </c>
      <c r="C18" s="4">
        <f t="shared" si="6"/>
        <v>0</v>
      </c>
      <c r="D18" s="4">
        <f t="shared" si="6"/>
        <v>0</v>
      </c>
      <c r="E18" s="4">
        <f t="shared" si="6"/>
        <v>0</v>
      </c>
      <c r="F18" s="4">
        <f t="shared" si="6"/>
        <v>0</v>
      </c>
      <c r="G18" s="14">
        <f t="shared" si="7"/>
        <v>0</v>
      </c>
    </row>
    <row r="19" spans="1:11">
      <c r="A19" s="6" t="s">
        <v>51</v>
      </c>
      <c r="B19" s="4">
        <f t="shared" si="6"/>
        <v>0</v>
      </c>
      <c r="C19" s="4">
        <f t="shared" si="6"/>
        <v>0</v>
      </c>
      <c r="D19" s="4">
        <f t="shared" si="6"/>
        <v>0</v>
      </c>
      <c r="E19" s="4">
        <f t="shared" si="6"/>
        <v>0</v>
      </c>
      <c r="F19" s="4">
        <f t="shared" si="6"/>
        <v>0</v>
      </c>
      <c r="G19" s="14">
        <f t="shared" si="7"/>
        <v>0</v>
      </c>
      <c r="K19" s="3"/>
    </row>
    <row r="20" spans="1:11" ht="15" thickBot="1">
      <c r="A20" s="11" t="s">
        <v>29</v>
      </c>
      <c r="B20" s="5">
        <f>SUM(B16:B19)</f>
        <v>0</v>
      </c>
      <c r="C20" s="5">
        <f t="shared" ref="C20:F20" si="8">SUM(C16:C19)</f>
        <v>0</v>
      </c>
      <c r="D20" s="5">
        <f t="shared" si="8"/>
        <v>0</v>
      </c>
      <c r="E20" s="5">
        <f t="shared" si="8"/>
        <v>0</v>
      </c>
      <c r="F20" s="5">
        <f t="shared" si="8"/>
        <v>0</v>
      </c>
      <c r="G20" s="15">
        <f>SUM(B20:F20)</f>
        <v>0</v>
      </c>
      <c r="K20" s="28"/>
    </row>
    <row r="21" spans="1:11" ht="15" thickTop="1">
      <c r="A21" s="6" t="s">
        <v>30</v>
      </c>
      <c r="B21" s="13">
        <f t="shared" ref="B21:G21" si="9">B20/B2</f>
        <v>0</v>
      </c>
      <c r="C21" s="13">
        <f t="shared" si="9"/>
        <v>0</v>
      </c>
      <c r="D21" s="13">
        <f t="shared" si="9"/>
        <v>0</v>
      </c>
      <c r="E21" s="13">
        <f t="shared" si="9"/>
        <v>0</v>
      </c>
      <c r="F21" s="13">
        <f t="shared" si="9"/>
        <v>0</v>
      </c>
      <c r="G21" s="16">
        <f t="shared" si="9"/>
        <v>0</v>
      </c>
    </row>
    <row r="22" spans="1:11">
      <c r="A22" s="6" t="s">
        <v>5</v>
      </c>
      <c r="B22" s="4">
        <f>K2/4</f>
        <v>36250</v>
      </c>
      <c r="C22" s="4">
        <f>B22</f>
        <v>36250</v>
      </c>
      <c r="D22" s="4">
        <f t="shared" ref="D22:E22" si="10">C22</f>
        <v>36250</v>
      </c>
      <c r="E22" s="4">
        <f t="shared" si="10"/>
        <v>36250</v>
      </c>
      <c r="F22" s="4">
        <f>SUM(B22:E22)</f>
        <v>145000</v>
      </c>
      <c r="G22" s="14">
        <f>SUM(B22:E22)</f>
        <v>145000</v>
      </c>
    </row>
    <row r="23" spans="1:11">
      <c r="A23" s="6" t="s">
        <v>31</v>
      </c>
      <c r="B23" s="4">
        <f>B22+B20</f>
        <v>36250</v>
      </c>
      <c r="C23" s="4">
        <f t="shared" ref="C23:E23" si="11">C22+C20</f>
        <v>36250</v>
      </c>
      <c r="D23" s="4">
        <f t="shared" si="11"/>
        <v>36250</v>
      </c>
      <c r="E23" s="4">
        <f t="shared" si="11"/>
        <v>36250</v>
      </c>
      <c r="F23" s="4">
        <f>SUM(B23:E23)+F20</f>
        <v>145000</v>
      </c>
      <c r="G23" s="14">
        <f>G22+G20</f>
        <v>145000</v>
      </c>
    </row>
    <row r="24" spans="1:11" ht="15" thickBot="1">
      <c r="A24" s="17" t="s">
        <v>32</v>
      </c>
      <c r="B24" s="81">
        <f>B$23/($K$2/4+B$2)</f>
        <v>0.85798816568047342</v>
      </c>
      <c r="C24" s="81">
        <f t="shared" ref="C24:E24" si="12">C$23/($K$2/4+C$2)</f>
        <v>0.85798816568047342</v>
      </c>
      <c r="D24" s="81">
        <f t="shared" si="12"/>
        <v>0.85798816568047342</v>
      </c>
      <c r="E24" s="81">
        <f t="shared" si="12"/>
        <v>0.85798816568047342</v>
      </c>
      <c r="F24" s="81">
        <f>F23/K4</f>
        <v>0.82857142857142863</v>
      </c>
      <c r="G24" s="18">
        <f>(G23)/(G22+G2)</f>
        <v>0.82857142857142863</v>
      </c>
    </row>
    <row r="27" spans="1:11">
      <c r="A27" t="s">
        <v>52</v>
      </c>
      <c r="B27" s="24" t="s">
        <v>34</v>
      </c>
      <c r="C27" s="24" t="s">
        <v>35</v>
      </c>
    </row>
    <row r="28" spans="1:11">
      <c r="A28" t="s">
        <v>37</v>
      </c>
      <c r="B28" s="34">
        <v>2</v>
      </c>
      <c r="C28" s="34">
        <v>3</v>
      </c>
    </row>
    <row r="29" spans="1:11">
      <c r="A29" t="s">
        <v>53</v>
      </c>
      <c r="B29" s="34">
        <v>2.2000000000000002</v>
      </c>
      <c r="C29" s="34">
        <v>3.2</v>
      </c>
    </row>
    <row r="30" spans="1:11">
      <c r="A30" t="s">
        <v>54</v>
      </c>
      <c r="B30" s="34">
        <v>2.5</v>
      </c>
      <c r="C30" s="34">
        <v>3.5</v>
      </c>
    </row>
    <row r="31" spans="1:11">
      <c r="A31" t="s">
        <v>55</v>
      </c>
      <c r="B31" s="34">
        <v>2.2999999999999998</v>
      </c>
      <c r="C31" s="34">
        <v>3.3</v>
      </c>
    </row>
    <row r="32" spans="1:11">
      <c r="B32" s="34">
        <f>AVERAGE(B28:B31)</f>
        <v>2.25</v>
      </c>
      <c r="C32" s="34">
        <f>AVERAGE(C28:C31)</f>
        <v>3.25</v>
      </c>
    </row>
  </sheetData>
  <mergeCells count="1">
    <mergeCell ref="J1:K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6EAF-9C99-4745-8AC7-1F352AAAAFED}">
  <dimension ref="A1:L38"/>
  <sheetViews>
    <sheetView zoomScaleNormal="100" workbookViewId="0">
      <selection activeCell="M11" sqref="M11"/>
    </sheetView>
  </sheetViews>
  <sheetFormatPr defaultRowHeight="14.45"/>
  <cols>
    <col min="1" max="1" width="35.7109375" customWidth="1"/>
    <col min="2" max="5" width="12.140625" bestFit="1" customWidth="1"/>
    <col min="6" max="6" width="12.140625" customWidth="1"/>
    <col min="7" max="7" width="19.42578125" customWidth="1"/>
    <col min="8" max="8" width="12" customWidth="1"/>
    <col min="10" max="10" width="21.140625" customWidth="1"/>
    <col min="11" max="11" width="13.5703125" customWidth="1"/>
    <col min="12" max="12" width="11.140625" customWidth="1"/>
  </cols>
  <sheetData>
    <row r="1" spans="1:12" ht="18.600000000000001">
      <c r="A1" s="19" t="s">
        <v>0</v>
      </c>
      <c r="B1" s="20">
        <v>1</v>
      </c>
      <c r="C1" s="20">
        <v>2</v>
      </c>
      <c r="D1" s="20">
        <v>3</v>
      </c>
      <c r="E1" s="20">
        <v>4</v>
      </c>
      <c r="F1" s="20" t="s">
        <v>1</v>
      </c>
      <c r="G1" s="21" t="s">
        <v>2</v>
      </c>
      <c r="J1" s="82" t="s">
        <v>2</v>
      </c>
      <c r="K1" s="83"/>
      <c r="L1" s="24" t="s">
        <v>56</v>
      </c>
    </row>
    <row r="2" spans="1:12">
      <c r="A2" s="6" t="s">
        <v>4</v>
      </c>
      <c r="B2" s="7">
        <f>$K$3/5</f>
        <v>4600</v>
      </c>
      <c r="C2" s="7">
        <f t="shared" ref="C2:F2" si="0">$K$3/5</f>
        <v>4600</v>
      </c>
      <c r="D2" s="7">
        <f t="shared" si="0"/>
        <v>4600</v>
      </c>
      <c r="E2" s="7">
        <f t="shared" si="0"/>
        <v>4600</v>
      </c>
      <c r="F2" s="7">
        <f t="shared" si="0"/>
        <v>4600</v>
      </c>
      <c r="G2" s="8">
        <f>SUM(B2:F2)</f>
        <v>23000</v>
      </c>
      <c r="J2" t="s">
        <v>5</v>
      </c>
      <c r="K2" s="25">
        <v>92000</v>
      </c>
      <c r="L2" s="26">
        <f>K2/K4</f>
        <v>0.8</v>
      </c>
    </row>
    <row r="3" spans="1:12">
      <c r="A3" s="6" t="s">
        <v>6</v>
      </c>
      <c r="B3" s="10">
        <v>1</v>
      </c>
      <c r="C3" s="10">
        <v>1</v>
      </c>
      <c r="D3" s="10">
        <v>1</v>
      </c>
      <c r="E3" s="10">
        <v>1</v>
      </c>
      <c r="F3" s="10">
        <v>1</v>
      </c>
      <c r="G3" s="9"/>
      <c r="J3" t="s">
        <v>4</v>
      </c>
      <c r="K3" s="25">
        <v>23000</v>
      </c>
      <c r="L3" s="26">
        <f>K3/K4</f>
        <v>0.2</v>
      </c>
    </row>
    <row r="4" spans="1:12">
      <c r="A4" s="6" t="s">
        <v>57</v>
      </c>
      <c r="B4" s="22">
        <v>165000</v>
      </c>
      <c r="C4" s="22">
        <v>165000</v>
      </c>
      <c r="D4" s="22">
        <v>165000</v>
      </c>
      <c r="E4" s="22">
        <v>165000</v>
      </c>
      <c r="F4" s="22">
        <v>660000</v>
      </c>
      <c r="G4" s="9"/>
      <c r="J4" t="s">
        <v>8</v>
      </c>
      <c r="K4" s="27">
        <f>K3+K2</f>
        <v>115000</v>
      </c>
      <c r="L4" s="26">
        <f>L3+L2</f>
        <v>1</v>
      </c>
    </row>
    <row r="5" spans="1:12">
      <c r="A5" s="6" t="s">
        <v>58</v>
      </c>
      <c r="B5" s="33">
        <v>0.11</v>
      </c>
      <c r="C5" s="33">
        <v>0.11</v>
      </c>
      <c r="D5" s="33">
        <v>0.11</v>
      </c>
      <c r="E5" s="33">
        <v>0.11</v>
      </c>
      <c r="F5" s="33">
        <v>0.11</v>
      </c>
      <c r="G5" s="9"/>
      <c r="H5" t="s">
        <v>59</v>
      </c>
    </row>
    <row r="6" spans="1:12" ht="15" thickBot="1">
      <c r="A6" s="11" t="s">
        <v>60</v>
      </c>
      <c r="B6" s="41">
        <v>1</v>
      </c>
      <c r="C6" s="41">
        <v>1</v>
      </c>
      <c r="D6" s="41">
        <v>1</v>
      </c>
      <c r="E6" s="41">
        <v>1</v>
      </c>
      <c r="F6" s="41">
        <v>1</v>
      </c>
      <c r="G6" s="12"/>
      <c r="H6" t="s">
        <v>61</v>
      </c>
      <c r="J6" t="s">
        <v>12</v>
      </c>
      <c r="K6" s="28">
        <f>K2</f>
        <v>92000</v>
      </c>
      <c r="L6" s="26" t="e">
        <f>K6/K8</f>
        <v>#DIV/0!</v>
      </c>
    </row>
    <row r="7" spans="1:12" ht="15" thickTop="1">
      <c r="A7" s="6" t="s">
        <v>13</v>
      </c>
      <c r="B7" s="10"/>
      <c r="C7" s="10"/>
      <c r="D7" s="10"/>
      <c r="E7" s="10"/>
      <c r="F7" s="22">
        <v>0</v>
      </c>
      <c r="G7" s="9"/>
      <c r="J7" t="s">
        <v>14</v>
      </c>
      <c r="K7" s="28" t="e">
        <f>G20</f>
        <v>#DIV/0!</v>
      </c>
      <c r="L7" s="26" t="e">
        <f>K7/K8</f>
        <v>#DIV/0!</v>
      </c>
    </row>
    <row r="8" spans="1:12">
      <c r="A8" s="6" t="s">
        <v>62</v>
      </c>
      <c r="B8" s="22"/>
      <c r="C8" s="22"/>
      <c r="D8" s="22"/>
      <c r="E8" s="22"/>
      <c r="F8" s="22">
        <f>SUM(B8:E8)</f>
        <v>0</v>
      </c>
      <c r="G8" s="14"/>
      <c r="J8" t="s">
        <v>16</v>
      </c>
      <c r="K8" s="28" t="e">
        <f>K7+K6</f>
        <v>#DIV/0!</v>
      </c>
      <c r="L8" s="26" t="e">
        <f>L7+L6</f>
        <v>#DIV/0!</v>
      </c>
    </row>
    <row r="9" spans="1:12">
      <c r="A9" s="6" t="s">
        <v>63</v>
      </c>
      <c r="B9" s="33"/>
      <c r="C9" s="33"/>
      <c r="D9" s="33"/>
      <c r="E9" s="33"/>
      <c r="F9" s="33" t="e">
        <f>AVERAGE(B9:E9)</f>
        <v>#DIV/0!</v>
      </c>
      <c r="G9" s="9"/>
      <c r="J9" s="29" t="s">
        <v>18</v>
      </c>
      <c r="K9" s="30" t="e">
        <f>K8/K4</f>
        <v>#DIV/0!</v>
      </c>
    </row>
    <row r="10" spans="1:12">
      <c r="A10" s="6" t="s">
        <v>64</v>
      </c>
      <c r="B10" s="33"/>
      <c r="C10" s="33"/>
      <c r="D10" s="33"/>
      <c r="E10" s="33"/>
      <c r="F10" s="33" t="e">
        <f>AVERAGE(B10:E10)</f>
        <v>#DIV/0!</v>
      </c>
      <c r="G10" s="9"/>
      <c r="J10" s="29"/>
      <c r="K10" s="31"/>
    </row>
    <row r="11" spans="1:12">
      <c r="A11" s="6" t="s">
        <v>20</v>
      </c>
      <c r="B11" s="39">
        <f t="shared" ref="B11:F12" si="1">B7/B3</f>
        <v>0</v>
      </c>
      <c r="C11" s="39">
        <f t="shared" si="1"/>
        <v>0</v>
      </c>
      <c r="D11" s="39">
        <f t="shared" si="1"/>
        <v>0</v>
      </c>
      <c r="E11" s="39">
        <f t="shared" si="1"/>
        <v>0</v>
      </c>
      <c r="F11" s="39">
        <f t="shared" si="1"/>
        <v>0</v>
      </c>
      <c r="G11" s="32">
        <f>AVERAGE(B11:F11)</f>
        <v>0</v>
      </c>
      <c r="K11" s="37"/>
    </row>
    <row r="12" spans="1:12">
      <c r="A12" s="6" t="s">
        <v>65</v>
      </c>
      <c r="B12" s="39">
        <f t="shared" si="1"/>
        <v>0</v>
      </c>
      <c r="C12" s="39">
        <f t="shared" si="1"/>
        <v>0</v>
      </c>
      <c r="D12" s="39">
        <f t="shared" si="1"/>
        <v>0</v>
      </c>
      <c r="E12" s="39">
        <f t="shared" si="1"/>
        <v>0</v>
      </c>
      <c r="F12" s="39">
        <f t="shared" si="1"/>
        <v>0</v>
      </c>
      <c r="G12" s="32">
        <f t="shared" ref="G12:G14" si="2">AVERAGE(B12:F12)</f>
        <v>0</v>
      </c>
      <c r="K12" s="37"/>
      <c r="L12" s="4"/>
    </row>
    <row r="13" spans="1:12">
      <c r="A13" s="6" t="s">
        <v>66</v>
      </c>
      <c r="B13" s="39">
        <f>IF(B9&lt;9.99%,0,B9/B5)</f>
        <v>0</v>
      </c>
      <c r="C13" s="39">
        <f t="shared" ref="C13:F13" si="3">IF(C9&lt;9.99%,0,C9/C5)</f>
        <v>0</v>
      </c>
      <c r="D13" s="39">
        <f t="shared" si="3"/>
        <v>0</v>
      </c>
      <c r="E13" s="39">
        <f t="shared" si="3"/>
        <v>0</v>
      </c>
      <c r="F13" s="39" t="e">
        <f t="shared" si="3"/>
        <v>#DIV/0!</v>
      </c>
      <c r="G13" s="32" t="e">
        <f t="shared" si="2"/>
        <v>#DIV/0!</v>
      </c>
      <c r="K13" s="35"/>
    </row>
    <row r="14" spans="1:12">
      <c r="A14" s="6" t="s">
        <v>67</v>
      </c>
      <c r="B14" s="39">
        <f>IF(B10&gt;80%,B10/B6,B2*0)</f>
        <v>0</v>
      </c>
      <c r="C14" s="39">
        <f t="shared" ref="C14:F14" si="4">IF(C10&gt;80%,C10/C6,C2*0)</f>
        <v>0</v>
      </c>
      <c r="D14" s="39">
        <f t="shared" si="4"/>
        <v>0</v>
      </c>
      <c r="E14" s="39">
        <f t="shared" si="4"/>
        <v>0</v>
      </c>
      <c r="F14" s="39" t="e">
        <f t="shared" si="4"/>
        <v>#DIV/0!</v>
      </c>
      <c r="G14" s="32" t="e">
        <f t="shared" si="2"/>
        <v>#DIV/0!</v>
      </c>
      <c r="K14" s="35"/>
    </row>
    <row r="15" spans="1:12" ht="15" thickBot="1">
      <c r="A15" s="11" t="s">
        <v>24</v>
      </c>
      <c r="B15" s="40">
        <f>AVERAGE(B11:B14)</f>
        <v>0</v>
      </c>
      <c r="C15" s="40">
        <f t="shared" ref="C15:F15" si="5">AVERAGE(C11:C14)</f>
        <v>0</v>
      </c>
      <c r="D15" s="40">
        <f t="shared" si="5"/>
        <v>0</v>
      </c>
      <c r="E15" s="40">
        <f t="shared" si="5"/>
        <v>0</v>
      </c>
      <c r="F15" s="40" t="e">
        <f t="shared" si="5"/>
        <v>#DIV/0!</v>
      </c>
      <c r="G15" s="36" t="e">
        <f>AVERAGE(B15:F15)</f>
        <v>#DIV/0!</v>
      </c>
      <c r="K15" s="26"/>
      <c r="L15" s="4"/>
    </row>
    <row r="16" spans="1:12" ht="15" thickTop="1">
      <c r="A16" s="6" t="s">
        <v>25</v>
      </c>
      <c r="B16" s="4">
        <f>B$2*B11/4</f>
        <v>0</v>
      </c>
      <c r="C16" s="4">
        <f t="shared" ref="C16:F16" si="6">C$2*C11/4</f>
        <v>0</v>
      </c>
      <c r="D16" s="4">
        <f t="shared" si="6"/>
        <v>0</v>
      </c>
      <c r="E16" s="4">
        <f>E$2*E11/4</f>
        <v>0</v>
      </c>
      <c r="F16" s="4">
        <f t="shared" si="6"/>
        <v>0</v>
      </c>
      <c r="G16" s="14">
        <f>SUM(B16:F16)</f>
        <v>0</v>
      </c>
      <c r="K16" s="26"/>
    </row>
    <row r="17" spans="1:11">
      <c r="A17" s="6" t="s">
        <v>68</v>
      </c>
      <c r="B17" s="4">
        <f t="shared" ref="B17:F19" si="7">B$2*B12/4</f>
        <v>0</v>
      </c>
      <c r="C17" s="4">
        <f t="shared" si="7"/>
        <v>0</v>
      </c>
      <c r="D17" s="4">
        <f t="shared" si="7"/>
        <v>0</v>
      </c>
      <c r="E17" s="4">
        <f t="shared" si="7"/>
        <v>0</v>
      </c>
      <c r="F17" s="4">
        <f t="shared" si="7"/>
        <v>0</v>
      </c>
      <c r="G17" s="14">
        <f t="shared" ref="G17:G19" si="8">SUM(B17:F17)</f>
        <v>0</v>
      </c>
      <c r="K17" s="35"/>
    </row>
    <row r="18" spans="1:11">
      <c r="A18" s="6" t="s">
        <v>69</v>
      </c>
      <c r="B18" s="4">
        <f t="shared" si="7"/>
        <v>0</v>
      </c>
      <c r="C18" s="4">
        <f t="shared" si="7"/>
        <v>0</v>
      </c>
      <c r="D18" s="4">
        <f t="shared" si="7"/>
        <v>0</v>
      </c>
      <c r="E18" s="4">
        <f t="shared" si="7"/>
        <v>0</v>
      </c>
      <c r="F18" s="4" t="e">
        <f t="shared" si="7"/>
        <v>#DIV/0!</v>
      </c>
      <c r="G18" s="14" t="e">
        <f t="shared" si="8"/>
        <v>#DIV/0!</v>
      </c>
    </row>
    <row r="19" spans="1:11">
      <c r="A19" s="6" t="s">
        <v>70</v>
      </c>
      <c r="B19" s="4">
        <f t="shared" si="7"/>
        <v>0</v>
      </c>
      <c r="C19" s="4">
        <f t="shared" si="7"/>
        <v>0</v>
      </c>
      <c r="D19" s="4">
        <f t="shared" si="7"/>
        <v>0</v>
      </c>
      <c r="E19" s="4">
        <f t="shared" si="7"/>
        <v>0</v>
      </c>
      <c r="F19" s="4" t="e">
        <f t="shared" si="7"/>
        <v>#DIV/0!</v>
      </c>
      <c r="G19" s="14" t="e">
        <f t="shared" si="8"/>
        <v>#DIV/0!</v>
      </c>
      <c r="K19" s="3"/>
    </row>
    <row r="20" spans="1:11" ht="15" thickBot="1">
      <c r="A20" s="11" t="s">
        <v>29</v>
      </c>
      <c r="B20" s="5">
        <f>SUM(B16:B19)</f>
        <v>0</v>
      </c>
      <c r="C20" s="5">
        <f t="shared" ref="C20:F20" si="9">SUM(C16:C19)</f>
        <v>0</v>
      </c>
      <c r="D20" s="5">
        <f t="shared" si="9"/>
        <v>0</v>
      </c>
      <c r="E20" s="5">
        <f t="shared" si="9"/>
        <v>0</v>
      </c>
      <c r="F20" s="5" t="e">
        <f t="shared" si="9"/>
        <v>#DIV/0!</v>
      </c>
      <c r="G20" s="15" t="e">
        <f>SUM(B20:F20)</f>
        <v>#DIV/0!</v>
      </c>
      <c r="K20" s="28"/>
    </row>
    <row r="21" spans="1:11" ht="15" thickTop="1">
      <c r="A21" s="6" t="s">
        <v>30</v>
      </c>
      <c r="B21" s="13">
        <f t="shared" ref="B21:G21" si="10">B20/B2</f>
        <v>0</v>
      </c>
      <c r="C21" s="13">
        <f t="shared" si="10"/>
        <v>0</v>
      </c>
      <c r="D21" s="13">
        <f t="shared" si="10"/>
        <v>0</v>
      </c>
      <c r="E21" s="13">
        <f t="shared" si="10"/>
        <v>0</v>
      </c>
      <c r="F21" s="13" t="e">
        <f t="shared" si="10"/>
        <v>#DIV/0!</v>
      </c>
      <c r="G21" s="16" t="e">
        <f t="shared" si="10"/>
        <v>#DIV/0!</v>
      </c>
    </row>
    <row r="22" spans="1:11">
      <c r="A22" s="6" t="s">
        <v>5</v>
      </c>
      <c r="B22" s="4">
        <f>K2/4</f>
        <v>23000</v>
      </c>
      <c r="C22" s="4">
        <f>B22</f>
        <v>23000</v>
      </c>
      <c r="D22" s="4">
        <f t="shared" ref="D22:E22" si="11">C22</f>
        <v>23000</v>
      </c>
      <c r="E22" s="4">
        <f t="shared" si="11"/>
        <v>23000</v>
      </c>
      <c r="F22" s="4">
        <f>SUM(B22:E22)</f>
        <v>92000</v>
      </c>
      <c r="G22" s="14">
        <f>SUM(B22:E22)</f>
        <v>92000</v>
      </c>
    </row>
    <row r="23" spans="1:11">
      <c r="A23" s="6" t="s">
        <v>31</v>
      </c>
      <c r="B23" s="4">
        <f>B22+B20</f>
        <v>23000</v>
      </c>
      <c r="C23" s="4">
        <f t="shared" ref="C23:E23" si="12">C22+C20</f>
        <v>23000</v>
      </c>
      <c r="D23" s="4">
        <f t="shared" si="12"/>
        <v>23000</v>
      </c>
      <c r="E23" s="4">
        <f t="shared" si="12"/>
        <v>23000</v>
      </c>
      <c r="F23" s="4" t="e">
        <f>SUM(B23:E23)+F20</f>
        <v>#DIV/0!</v>
      </c>
      <c r="G23" s="14" t="e">
        <f>G22+G20</f>
        <v>#DIV/0!</v>
      </c>
    </row>
    <row r="24" spans="1:11" ht="15" thickBot="1">
      <c r="A24" s="17" t="s">
        <v>32</v>
      </c>
      <c r="B24" s="81">
        <f>B$23/($K$2/4+B$2)</f>
        <v>0.83333333333333337</v>
      </c>
      <c r="C24" s="81">
        <f t="shared" ref="C24:E24" si="13">C$23/($K$2/4+C$2)</f>
        <v>0.83333333333333337</v>
      </c>
      <c r="D24" s="81">
        <f t="shared" si="13"/>
        <v>0.83333333333333337</v>
      </c>
      <c r="E24" s="81">
        <f t="shared" si="13"/>
        <v>0.83333333333333337</v>
      </c>
      <c r="F24" s="81" t="e">
        <f>F23/K4</f>
        <v>#DIV/0!</v>
      </c>
      <c r="G24" s="18" t="e">
        <f>(G23)/(G22+G2)</f>
        <v>#DIV/0!</v>
      </c>
    </row>
    <row r="27" spans="1:11">
      <c r="A27" t="s">
        <v>33</v>
      </c>
      <c r="B27" s="24" t="s">
        <v>34</v>
      </c>
      <c r="C27" s="24" t="s">
        <v>35</v>
      </c>
    </row>
    <row r="28" spans="1:11">
      <c r="A28" t="s">
        <v>71</v>
      </c>
      <c r="B28" s="34">
        <v>2</v>
      </c>
      <c r="C28" s="34">
        <v>3</v>
      </c>
    </row>
    <row r="29" spans="1:11">
      <c r="A29" t="s">
        <v>72</v>
      </c>
      <c r="B29" s="34">
        <v>2</v>
      </c>
      <c r="C29" s="34">
        <v>3</v>
      </c>
    </row>
    <row r="30" spans="1:11">
      <c r="A30" t="s">
        <v>73</v>
      </c>
      <c r="B30" s="34">
        <v>2.6</v>
      </c>
      <c r="C30" s="34">
        <v>3.6</v>
      </c>
    </row>
    <row r="31" spans="1:11">
      <c r="A31" t="s">
        <v>74</v>
      </c>
      <c r="B31" s="34">
        <v>2.8</v>
      </c>
      <c r="C31" s="34">
        <v>3.8</v>
      </c>
    </row>
    <row r="32" spans="1:11">
      <c r="A32" t="s">
        <v>75</v>
      </c>
      <c r="B32" s="34">
        <f>AVERAGE(B28:B31)</f>
        <v>2.3499999999999996</v>
      </c>
      <c r="C32" s="34">
        <f>AVERAGE(C28:C31)</f>
        <v>3.3499999999999996</v>
      </c>
    </row>
    <row r="33" spans="1:4">
      <c r="B33" s="34"/>
      <c r="C33" s="34"/>
    </row>
    <row r="34" spans="1:4">
      <c r="A34" t="s">
        <v>76</v>
      </c>
      <c r="B34" s="34"/>
      <c r="C34" s="34"/>
    </row>
    <row r="35" spans="1:4">
      <c r="A35" t="s">
        <v>77</v>
      </c>
      <c r="D35" t="s">
        <v>78</v>
      </c>
    </row>
    <row r="36" spans="1:4">
      <c r="A36" t="s">
        <v>79</v>
      </c>
      <c r="D36" t="s">
        <v>78</v>
      </c>
    </row>
    <row r="37" spans="1:4">
      <c r="A37" t="s">
        <v>80</v>
      </c>
      <c r="D37" t="s">
        <v>81</v>
      </c>
    </row>
    <row r="38" spans="1:4">
      <c r="A38" t="s">
        <v>82</v>
      </c>
      <c r="D38" t="s">
        <v>81</v>
      </c>
    </row>
  </sheetData>
  <mergeCells count="1">
    <mergeCell ref="J1:K1"/>
  </mergeCells>
  <phoneticPr fontId="4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DEADB-7F75-4098-A22B-5665F0056598}">
  <sheetPr codeName="Sheet4"/>
  <dimension ref="A1:L29"/>
  <sheetViews>
    <sheetView zoomScale="145" zoomScaleNormal="145" workbookViewId="0">
      <selection activeCell="H27" sqref="H27"/>
    </sheetView>
  </sheetViews>
  <sheetFormatPr defaultRowHeight="14.45"/>
  <cols>
    <col min="1" max="1" width="35.140625" customWidth="1"/>
    <col min="2" max="5" width="14.140625" bestFit="1" customWidth="1"/>
    <col min="6" max="6" width="12.140625" customWidth="1"/>
    <col min="7" max="7" width="19.42578125" customWidth="1"/>
    <col min="8" max="8" width="29.5703125" style="49" bestFit="1" customWidth="1"/>
    <col min="10" max="10" width="21.140625" customWidth="1"/>
    <col min="11" max="11" width="15" customWidth="1"/>
    <col min="12" max="12" width="11.140625" customWidth="1"/>
  </cols>
  <sheetData>
    <row r="1" spans="1:12" ht="15" thickBot="1"/>
    <row r="2" spans="1:12" ht="18.95" thickBot="1">
      <c r="A2" s="19" t="s">
        <v>0</v>
      </c>
      <c r="B2" s="20">
        <v>1</v>
      </c>
      <c r="C2" s="20">
        <v>2</v>
      </c>
      <c r="D2" s="20">
        <v>3</v>
      </c>
      <c r="E2" s="20">
        <v>4</v>
      </c>
      <c r="F2" s="20" t="s">
        <v>1</v>
      </c>
      <c r="G2" s="21" t="s">
        <v>2</v>
      </c>
      <c r="H2" s="49" t="s">
        <v>83</v>
      </c>
      <c r="J2" s="82" t="s">
        <v>2</v>
      </c>
      <c r="K2" s="83"/>
      <c r="L2" s="24"/>
    </row>
    <row r="3" spans="1:12">
      <c r="A3" s="6" t="s">
        <v>4</v>
      </c>
      <c r="B3" s="50">
        <f>$K4/5</f>
        <v>3600</v>
      </c>
      <c r="C3" s="50">
        <f t="shared" ref="C3:F3" si="0">$K4/5</f>
        <v>3600</v>
      </c>
      <c r="D3" s="50">
        <f t="shared" si="0"/>
        <v>3600</v>
      </c>
      <c r="E3" s="50">
        <f t="shared" si="0"/>
        <v>3600</v>
      </c>
      <c r="F3" s="50">
        <f t="shared" si="0"/>
        <v>3600</v>
      </c>
      <c r="G3" s="51">
        <f>SUM(B3:F3)</f>
        <v>18000</v>
      </c>
      <c r="H3" s="71" t="s">
        <v>84</v>
      </c>
      <c r="I3" s="72">
        <v>8</v>
      </c>
      <c r="J3" t="s">
        <v>5</v>
      </c>
      <c r="K3" s="25">
        <v>120000</v>
      </c>
      <c r="L3" s="26">
        <v>1</v>
      </c>
    </row>
    <row r="4" spans="1:12" ht="15" thickBot="1">
      <c r="A4" s="6" t="s">
        <v>85</v>
      </c>
      <c r="B4" s="46">
        <v>6</v>
      </c>
      <c r="C4" s="46">
        <v>6</v>
      </c>
      <c r="D4" s="46">
        <v>6</v>
      </c>
      <c r="E4" s="46">
        <v>6</v>
      </c>
      <c r="F4" s="46">
        <v>6</v>
      </c>
      <c r="G4" s="9"/>
      <c r="H4" s="73" t="s">
        <v>86</v>
      </c>
      <c r="I4" s="74">
        <v>4</v>
      </c>
      <c r="J4" t="s">
        <v>4</v>
      </c>
      <c r="K4" s="25">
        <f>K3*L4</f>
        <v>18000</v>
      </c>
      <c r="L4" s="26">
        <v>0.15</v>
      </c>
    </row>
    <row r="5" spans="1:12" ht="15" thickBot="1">
      <c r="A5" s="6" t="s">
        <v>87</v>
      </c>
      <c r="B5" s="45">
        <v>0.4</v>
      </c>
      <c r="C5" s="45">
        <v>0.41499999999999998</v>
      </c>
      <c r="D5" s="45">
        <v>0.41499999999999998</v>
      </c>
      <c r="E5" s="45">
        <v>0.42</v>
      </c>
      <c r="F5" s="45">
        <v>0.41249999999999998</v>
      </c>
      <c r="G5" s="9"/>
      <c r="H5" s="75" t="s">
        <v>88</v>
      </c>
      <c r="I5" s="76">
        <v>0.37</v>
      </c>
      <c r="J5" t="s">
        <v>8</v>
      </c>
      <c r="K5" s="27">
        <f>K4+K3</f>
        <v>138000</v>
      </c>
      <c r="L5" s="26">
        <f>L4+L3</f>
        <v>1.1499999999999999</v>
      </c>
    </row>
    <row r="6" spans="1:12">
      <c r="A6" s="6" t="s">
        <v>89</v>
      </c>
      <c r="B6" s="45">
        <v>0.1</v>
      </c>
      <c r="C6" s="45">
        <v>0.1</v>
      </c>
      <c r="D6" s="45">
        <v>0.1</v>
      </c>
      <c r="E6" s="45">
        <v>0.1</v>
      </c>
      <c r="F6" s="45">
        <v>0.1</v>
      </c>
      <c r="G6" s="9"/>
      <c r="H6" s="71" t="s">
        <v>90</v>
      </c>
      <c r="I6" s="80">
        <v>9.9900000000000003E-2</v>
      </c>
    </row>
    <row r="7" spans="1:12" ht="15" thickBot="1">
      <c r="A7" s="11" t="s">
        <v>91</v>
      </c>
      <c r="B7" s="41">
        <v>0.85</v>
      </c>
      <c r="C7" s="41">
        <f>B7</f>
        <v>0.85</v>
      </c>
      <c r="D7" s="41">
        <f t="shared" ref="D7:F7" si="1">C7</f>
        <v>0.85</v>
      </c>
      <c r="E7" s="41">
        <f t="shared" si="1"/>
        <v>0.85</v>
      </c>
      <c r="F7" s="41">
        <f t="shared" si="1"/>
        <v>0.85</v>
      </c>
      <c r="G7" s="12"/>
      <c r="H7" s="78" t="s">
        <v>92</v>
      </c>
      <c r="I7" s="79">
        <v>0.25</v>
      </c>
      <c r="J7" t="s">
        <v>12</v>
      </c>
      <c r="K7" s="28">
        <f>K3</f>
        <v>120000</v>
      </c>
      <c r="L7" s="26">
        <f>K7/K9</f>
        <v>1</v>
      </c>
    </row>
    <row r="8" spans="1:12" ht="15.6" thickTop="1" thickBot="1">
      <c r="A8" s="6" t="str">
        <f t="shared" ref="A8:A10" si="2">CONCATENATE(A4," ","Actual")</f>
        <v>Number of Clients Actual</v>
      </c>
      <c r="B8" s="46">
        <v>0</v>
      </c>
      <c r="C8" s="46">
        <v>0</v>
      </c>
      <c r="D8" s="46">
        <v>0</v>
      </c>
      <c r="E8" s="46">
        <v>0</v>
      </c>
      <c r="F8" s="46">
        <f>AVERAGE(B8:E8)</f>
        <v>0</v>
      </c>
      <c r="G8" s="9"/>
      <c r="H8" s="77" t="s">
        <v>93</v>
      </c>
      <c r="I8" s="76">
        <v>0.75</v>
      </c>
      <c r="J8" t="s">
        <v>14</v>
      </c>
      <c r="K8" s="28">
        <f>G20</f>
        <v>0</v>
      </c>
      <c r="L8" s="26">
        <f>K8/K9</f>
        <v>0</v>
      </c>
    </row>
    <row r="9" spans="1:12">
      <c r="A9" s="6" t="str">
        <f t="shared" si="2"/>
        <v>GP % Actual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14"/>
      <c r="J9" t="s">
        <v>16</v>
      </c>
      <c r="K9" s="28">
        <f>K8+K7</f>
        <v>120000</v>
      </c>
      <c r="L9" s="26">
        <f>L8+L7</f>
        <v>1</v>
      </c>
    </row>
    <row r="10" spans="1:12">
      <c r="A10" s="6" t="str">
        <f t="shared" si="2"/>
        <v>EBITDA % Actual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9"/>
      <c r="H10" s="52"/>
      <c r="J10" s="29" t="s">
        <v>18</v>
      </c>
      <c r="K10" s="30">
        <f>K9/K5</f>
        <v>0.86956521739130432</v>
      </c>
    </row>
    <row r="11" spans="1:12" ht="15" thickBot="1">
      <c r="A11" s="11" t="str">
        <f>CONCATENATE(A7," ","Actual")</f>
        <v>3 Rocks / To dos on Time Actual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12"/>
      <c r="J11" s="29"/>
      <c r="K11" s="31"/>
      <c r="L11" s="24"/>
    </row>
    <row r="12" spans="1:12" ht="15" thickTop="1">
      <c r="A12" s="6" t="str">
        <f>CONCATENATE("Attainment"," ",A4)</f>
        <v>Attainment Number of Clients</v>
      </c>
      <c r="B12" s="39">
        <f>IF(B8&lt;=$I4,0,MIN(1+(B8-B4)/($I3-B4),2))</f>
        <v>0</v>
      </c>
      <c r="C12" s="39">
        <f t="shared" ref="C12" si="3">IF(C8&lt;=$I4,0,MIN(1+(C8-C4)/($I3-C4),2))</f>
        <v>0</v>
      </c>
      <c r="D12" s="39">
        <f>IF(D8&lt;=$I4,0,MIN(1+(D8-D4)/($I3-D4),2))</f>
        <v>0</v>
      </c>
      <c r="E12" s="39">
        <f>IF(E8&lt;=$I4,0,MIN(1+(E8-E4)/($I3-E4),2))</f>
        <v>0</v>
      </c>
      <c r="F12" s="39">
        <f>IF(F8&lt;=$I4,0,MIN(1+(F8-F4)/($I3-F4),2))</f>
        <v>0</v>
      </c>
      <c r="G12" s="32">
        <f>AVERAGE(B12:F12)</f>
        <v>0</v>
      </c>
      <c r="K12" s="53"/>
      <c r="L12" s="54"/>
    </row>
    <row r="13" spans="1:12">
      <c r="A13" s="6" t="str">
        <f t="shared" ref="A13:A15" si="4">CONCATENATE("Attainment"," ",A5)</f>
        <v>Attainment GP %</v>
      </c>
      <c r="B13" s="39">
        <f>IF(B9&lt;=$I5,0,(((B9-$I5)/(B5-$I5))))</f>
        <v>0</v>
      </c>
      <c r="C13" s="39">
        <f>IF(C9&lt;=$I5,0,(((C9-$I5)/(C5-$I5))))</f>
        <v>0</v>
      </c>
      <c r="D13" s="39">
        <f t="shared" ref="D13:F13" si="5">IF(D9&lt;=$I5,0,(((D9-$I5)/(D5-$I5))))</f>
        <v>0</v>
      </c>
      <c r="E13" s="39">
        <f>IF(E9&lt;=$I5,0,(((E9-$I5)/(E5-$I5))))</f>
        <v>0</v>
      </c>
      <c r="F13" s="39">
        <f t="shared" si="5"/>
        <v>0</v>
      </c>
      <c r="G13" s="32">
        <f t="shared" ref="G13:G15" si="6">AVERAGE(B13:F13)</f>
        <v>0</v>
      </c>
      <c r="K13" s="53"/>
      <c r="L13" s="54"/>
    </row>
    <row r="14" spans="1:12">
      <c r="A14" s="6" t="str">
        <f t="shared" si="4"/>
        <v>Attainment EBITDA %</v>
      </c>
      <c r="B14" s="39">
        <f>IF(B10&lt;=$I6,0,IF(B10&lt;=B6,(B10-$I6)/(B6-$I6),MIN(1+(B10-B6)/($I7-B6),2)))</f>
        <v>0</v>
      </c>
      <c r="C14" s="39">
        <f t="shared" ref="C14:F14" si="7">IF(C10&lt;=$I6,0,IF(C10&lt;=C6,(C10-$I6)/(C6-$I6),MIN(1+(C10-C6)/($I7-C6),2)))</f>
        <v>0</v>
      </c>
      <c r="D14" s="39">
        <f t="shared" si="7"/>
        <v>0</v>
      </c>
      <c r="E14" s="39">
        <f t="shared" si="7"/>
        <v>0</v>
      </c>
      <c r="F14" s="39">
        <f t="shared" si="7"/>
        <v>0</v>
      </c>
      <c r="G14" s="32">
        <f t="shared" si="6"/>
        <v>0</v>
      </c>
      <c r="K14" s="35"/>
      <c r="L14" s="35"/>
    </row>
    <row r="15" spans="1:12" ht="15" thickBot="1">
      <c r="A15" s="11" t="str">
        <f t="shared" si="4"/>
        <v>Attainment 3 Rocks / To dos on Time</v>
      </c>
      <c r="B15" s="55">
        <f>IF(B11&lt;=$I8,0,MIN((B11-$I8)/(B7-$I8),1))</f>
        <v>0</v>
      </c>
      <c r="C15" s="55">
        <f>IF(C11&lt;=$I8,0,MIN((C11-$I8)/(C7-$I8),1))</f>
        <v>0</v>
      </c>
      <c r="D15" s="55">
        <f>IF(D11&lt;=$I8,0,MIN((D11-$I8)/(D7-$I8),1))</f>
        <v>0</v>
      </c>
      <c r="E15" s="55">
        <f>IF(E11&lt;=$I8,0,MIN((E11-$I8)/(E7-$I8),1))</f>
        <v>0</v>
      </c>
      <c r="F15" s="55">
        <f>IF(F11&lt;=$I8,0,MIN((F11-$I8)/(F7-$I8),1))</f>
        <v>0</v>
      </c>
      <c r="G15" s="36">
        <f t="shared" si="6"/>
        <v>0</v>
      </c>
      <c r="K15" s="35"/>
    </row>
    <row r="16" spans="1:12" ht="15" thickTop="1">
      <c r="A16" s="6" t="str">
        <f>CONCATENATE("Payout"," ",A4)</f>
        <v>Payout Number of Clients</v>
      </c>
      <c r="B16" s="50">
        <f>B$3*(B12*$H16)</f>
        <v>0</v>
      </c>
      <c r="C16" s="50">
        <f t="shared" ref="C16:F19" si="8">C$3*(C12*$H16)</f>
        <v>0</v>
      </c>
      <c r="D16" s="50">
        <f t="shared" si="8"/>
        <v>0</v>
      </c>
      <c r="E16" s="50">
        <f t="shared" si="8"/>
        <v>0</v>
      </c>
      <c r="F16" s="50">
        <f t="shared" si="8"/>
        <v>0</v>
      </c>
      <c r="G16" s="51">
        <f>SUM(B16:F16)</f>
        <v>0</v>
      </c>
      <c r="H16" s="56">
        <v>0.25</v>
      </c>
      <c r="K16" s="26"/>
      <c r="L16" s="4"/>
    </row>
    <row r="17" spans="1:11">
      <c r="A17" s="6" t="str">
        <f>CONCATENATE("Payout"," ",A5)</f>
        <v>Payout GP %</v>
      </c>
      <c r="B17" s="50">
        <f>B$3*(B13*$H17)</f>
        <v>0</v>
      </c>
      <c r="C17" s="50">
        <f t="shared" si="8"/>
        <v>0</v>
      </c>
      <c r="D17" s="50">
        <f t="shared" si="8"/>
        <v>0</v>
      </c>
      <c r="E17" s="50">
        <f t="shared" si="8"/>
        <v>0</v>
      </c>
      <c r="F17" s="50">
        <f t="shared" si="8"/>
        <v>0</v>
      </c>
      <c r="G17" s="51">
        <f t="shared" ref="G17:G19" si="9">SUM(B17:F17)</f>
        <v>0</v>
      </c>
      <c r="H17" s="56">
        <v>0.25</v>
      </c>
      <c r="K17" s="26"/>
    </row>
    <row r="18" spans="1:11">
      <c r="A18" s="6" t="str">
        <f>CONCATENATE("Payout"," ",A6)</f>
        <v>Payout EBITDA %</v>
      </c>
      <c r="B18" s="50">
        <f>B$3*(B14*$H18)</f>
        <v>0</v>
      </c>
      <c r="C18" s="50">
        <f t="shared" si="8"/>
        <v>0</v>
      </c>
      <c r="D18" s="50">
        <f t="shared" si="8"/>
        <v>0</v>
      </c>
      <c r="E18" s="50">
        <f t="shared" si="8"/>
        <v>0</v>
      </c>
      <c r="F18" s="50">
        <f t="shared" si="8"/>
        <v>0</v>
      </c>
      <c r="G18" s="51">
        <f t="shared" si="9"/>
        <v>0</v>
      </c>
      <c r="H18" s="56">
        <v>0.25</v>
      </c>
      <c r="K18" s="35"/>
    </row>
    <row r="19" spans="1:11" ht="15" thickBot="1">
      <c r="A19" s="6" t="str">
        <f>CONCATENATE("Payout"," ",A7)</f>
        <v>Payout 3 Rocks / To dos on Time</v>
      </c>
      <c r="B19" s="50">
        <f>B$3*(B15*$H19)</f>
        <v>0</v>
      </c>
      <c r="C19" s="50">
        <f t="shared" si="8"/>
        <v>0</v>
      </c>
      <c r="D19" s="50">
        <f t="shared" si="8"/>
        <v>0</v>
      </c>
      <c r="E19" s="50">
        <f t="shared" si="8"/>
        <v>0</v>
      </c>
      <c r="F19" s="50">
        <f t="shared" si="8"/>
        <v>0</v>
      </c>
      <c r="G19" s="51">
        <f t="shared" si="9"/>
        <v>0</v>
      </c>
      <c r="H19" s="56">
        <v>0.25</v>
      </c>
    </row>
    <row r="20" spans="1:11" ht="15" thickBot="1">
      <c r="A20" s="57" t="s">
        <v>29</v>
      </c>
      <c r="B20" s="58">
        <f>SUM(B16:B19)</f>
        <v>0</v>
      </c>
      <c r="C20" s="58">
        <f t="shared" ref="C20:F20" si="10">SUM(C16:C19)</f>
        <v>0</v>
      </c>
      <c r="D20" s="58">
        <f t="shared" si="10"/>
        <v>0</v>
      </c>
      <c r="E20" s="58">
        <f t="shared" si="10"/>
        <v>0</v>
      </c>
      <c r="F20" s="58">
        <f t="shared" si="10"/>
        <v>0</v>
      </c>
      <c r="G20" s="59">
        <f>SUM(B20:F20)</f>
        <v>0</v>
      </c>
      <c r="K20" s="3"/>
    </row>
    <row r="21" spans="1:11" ht="15" thickBot="1">
      <c r="A21" s="60" t="s">
        <v>30</v>
      </c>
      <c r="B21" s="61">
        <f t="shared" ref="B21:G21" si="11">B20/B3</f>
        <v>0</v>
      </c>
      <c r="C21" s="61">
        <f t="shared" si="11"/>
        <v>0</v>
      </c>
      <c r="D21" s="61">
        <f t="shared" si="11"/>
        <v>0</v>
      </c>
      <c r="E21" s="61">
        <f t="shared" si="11"/>
        <v>0</v>
      </c>
      <c r="F21" s="61">
        <f t="shared" si="11"/>
        <v>0</v>
      </c>
      <c r="G21" s="62">
        <f t="shared" si="11"/>
        <v>0</v>
      </c>
      <c r="K21" s="28"/>
    </row>
    <row r="24" spans="1:11">
      <c r="B24" s="24"/>
      <c r="C24" s="24"/>
    </row>
    <row r="25" spans="1:11">
      <c r="B25" s="34"/>
      <c r="C25" s="34"/>
    </row>
    <row r="26" spans="1:11">
      <c r="B26" s="34"/>
      <c r="C26" s="34"/>
    </row>
    <row r="27" spans="1:11">
      <c r="B27" s="34"/>
      <c r="C27" s="34"/>
    </row>
    <row r="28" spans="1:11">
      <c r="B28" s="34"/>
      <c r="C28" s="34"/>
    </row>
    <row r="29" spans="1:11">
      <c r="B29" s="34"/>
      <c r="C29" s="34"/>
    </row>
  </sheetData>
  <mergeCells count="1">
    <mergeCell ref="J2:K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32231-A30B-40C1-9163-E6B182E7468D}">
  <sheetPr codeName="Sheet25"/>
  <dimension ref="A1:L29"/>
  <sheetViews>
    <sheetView tabSelected="1" zoomScale="115" zoomScaleNormal="115" workbookViewId="0">
      <selection activeCell="H16" sqref="H16"/>
    </sheetView>
  </sheetViews>
  <sheetFormatPr defaultRowHeight="14.45"/>
  <cols>
    <col min="1" max="1" width="35.140625" customWidth="1"/>
    <col min="2" max="5" width="14.140625" bestFit="1" customWidth="1"/>
    <col min="6" max="6" width="12.140625" customWidth="1"/>
    <col min="7" max="7" width="19.42578125" customWidth="1"/>
    <col min="8" max="8" width="29.85546875" bestFit="1" customWidth="1"/>
    <col min="9" max="9" width="14.42578125" bestFit="1" customWidth="1"/>
    <col min="10" max="10" width="21.140625" customWidth="1"/>
    <col min="11" max="11" width="10.140625" customWidth="1"/>
    <col min="12" max="12" width="11.140625" customWidth="1"/>
  </cols>
  <sheetData>
    <row r="1" spans="1:12" ht="15" thickBot="1"/>
    <row r="2" spans="1:12" ht="18.600000000000001">
      <c r="A2" s="19" t="s">
        <v>0</v>
      </c>
      <c r="B2" s="20">
        <v>1</v>
      </c>
      <c r="C2" s="20">
        <v>2</v>
      </c>
      <c r="D2" s="20">
        <v>3</v>
      </c>
      <c r="E2" s="20">
        <v>4</v>
      </c>
      <c r="F2" s="20" t="s">
        <v>1</v>
      </c>
      <c r="G2" s="21" t="s">
        <v>2</v>
      </c>
      <c r="H2" s="48" t="s">
        <v>83</v>
      </c>
      <c r="I2" s="38"/>
      <c r="J2" s="82" t="s">
        <v>2</v>
      </c>
      <c r="K2" s="83"/>
      <c r="L2" s="24"/>
    </row>
    <row r="3" spans="1:12">
      <c r="A3" s="6" t="s">
        <v>4</v>
      </c>
      <c r="B3" s="7">
        <f>$K4/5</f>
        <v>7400</v>
      </c>
      <c r="C3" s="7">
        <f t="shared" ref="C3:F3" si="0">$K4/5</f>
        <v>7400</v>
      </c>
      <c r="D3" s="7">
        <f t="shared" si="0"/>
        <v>7400</v>
      </c>
      <c r="E3" s="7">
        <f t="shared" si="0"/>
        <v>7400</v>
      </c>
      <c r="F3" s="7">
        <f t="shared" si="0"/>
        <v>7400</v>
      </c>
      <c r="G3" s="8">
        <f>SUM(B3:F3)</f>
        <v>37000</v>
      </c>
      <c r="H3" s="6" t="s">
        <v>84</v>
      </c>
      <c r="I3" s="63">
        <v>1500000</v>
      </c>
      <c r="J3" t="s">
        <v>5</v>
      </c>
      <c r="K3" s="25">
        <v>185000</v>
      </c>
      <c r="L3" s="26">
        <v>1</v>
      </c>
    </row>
    <row r="4" spans="1:12">
      <c r="A4" s="6" t="s">
        <v>94</v>
      </c>
      <c r="B4" s="22">
        <v>1140300</v>
      </c>
      <c r="C4" s="22">
        <v>1250300</v>
      </c>
      <c r="D4" s="22">
        <v>1320300</v>
      </c>
      <c r="E4" s="22">
        <v>1390300</v>
      </c>
      <c r="F4" s="22">
        <f>SUM(B4:E4)</f>
        <v>5101200</v>
      </c>
      <c r="G4" s="9"/>
      <c r="H4" s="64" t="s">
        <v>86</v>
      </c>
      <c r="I4" s="63">
        <v>1140299</v>
      </c>
      <c r="J4" t="s">
        <v>4</v>
      </c>
      <c r="K4" s="25">
        <f>K3*L4</f>
        <v>37000</v>
      </c>
      <c r="L4" s="26">
        <v>0.2</v>
      </c>
    </row>
    <row r="5" spans="1:12">
      <c r="A5" s="6" t="s">
        <v>87</v>
      </c>
      <c r="B5" s="33">
        <v>0.4</v>
      </c>
      <c r="C5" s="33">
        <v>0.41499999999999998</v>
      </c>
      <c r="D5" s="33">
        <v>0.41499999999999998</v>
      </c>
      <c r="E5" s="33">
        <v>0.42</v>
      </c>
      <c r="F5" s="33">
        <v>0.41249999999999998</v>
      </c>
      <c r="G5" s="9"/>
      <c r="H5" s="64" t="s">
        <v>88</v>
      </c>
      <c r="I5" s="65">
        <v>0.37</v>
      </c>
      <c r="J5" t="s">
        <v>8</v>
      </c>
      <c r="K5" s="27">
        <f>K4+K3</f>
        <v>222000</v>
      </c>
      <c r="L5" s="26">
        <f>L4+L3</f>
        <v>1.2</v>
      </c>
    </row>
    <row r="6" spans="1:12">
      <c r="A6" s="6" t="s">
        <v>89</v>
      </c>
      <c r="B6" s="33">
        <v>0.1</v>
      </c>
      <c r="C6" s="33">
        <v>0.1</v>
      </c>
      <c r="D6" s="33">
        <v>0.1</v>
      </c>
      <c r="E6" s="33">
        <v>0.1</v>
      </c>
      <c r="F6" s="33">
        <v>0.1</v>
      </c>
      <c r="G6" s="9"/>
      <c r="H6" s="6" t="s">
        <v>90</v>
      </c>
      <c r="I6" s="66">
        <v>9.9900000000000003E-2</v>
      </c>
    </row>
    <row r="7" spans="1:12" ht="15" thickBot="1">
      <c r="A7" s="11" t="s">
        <v>95</v>
      </c>
      <c r="B7" s="41">
        <v>0.85</v>
      </c>
      <c r="C7" s="41">
        <f>B7</f>
        <v>0.85</v>
      </c>
      <c r="D7" s="41">
        <f t="shared" ref="D7:F7" si="1">C7</f>
        <v>0.85</v>
      </c>
      <c r="E7" s="41">
        <f t="shared" si="1"/>
        <v>0.85</v>
      </c>
      <c r="F7" s="41">
        <f t="shared" si="1"/>
        <v>0.85</v>
      </c>
      <c r="G7" s="12"/>
      <c r="H7" s="6" t="s">
        <v>92</v>
      </c>
      <c r="I7" s="65">
        <v>0.25</v>
      </c>
      <c r="J7" t="s">
        <v>12</v>
      </c>
      <c r="K7" s="28">
        <f>K3</f>
        <v>185000</v>
      </c>
      <c r="L7" s="26">
        <f>K7/K9</f>
        <v>1</v>
      </c>
    </row>
    <row r="8" spans="1:12" ht="15" thickTop="1">
      <c r="A8" s="6" t="str">
        <f t="shared" ref="A8:A10" si="2">CONCATENATE(A4," ","Actual")</f>
        <v>Revenue Target Actual</v>
      </c>
      <c r="B8" s="22">
        <v>0</v>
      </c>
      <c r="C8" s="22">
        <v>0</v>
      </c>
      <c r="D8" s="22">
        <v>0</v>
      </c>
      <c r="E8" s="22">
        <v>0</v>
      </c>
      <c r="F8" s="22">
        <f>SUM(B8:E8)</f>
        <v>0</v>
      </c>
      <c r="G8" s="9"/>
      <c r="H8" s="6" t="s">
        <v>93</v>
      </c>
      <c r="I8" s="65">
        <v>0.75</v>
      </c>
      <c r="J8" t="s">
        <v>14</v>
      </c>
      <c r="K8" s="28">
        <f>G20</f>
        <v>0</v>
      </c>
      <c r="L8" s="26">
        <f>K8/K9</f>
        <v>0</v>
      </c>
    </row>
    <row r="9" spans="1:12">
      <c r="A9" s="6" t="str">
        <f t="shared" si="2"/>
        <v>GP % Actual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14"/>
      <c r="H9" s="6"/>
      <c r="I9" s="9"/>
      <c r="J9" t="s">
        <v>16</v>
      </c>
      <c r="K9" s="28">
        <f>K8+K7</f>
        <v>185000</v>
      </c>
      <c r="L9" s="26">
        <f>L8+L7</f>
        <v>1</v>
      </c>
    </row>
    <row r="10" spans="1:12">
      <c r="A10" s="6" t="str">
        <f t="shared" si="2"/>
        <v>EBITDA % Actual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9"/>
      <c r="H10" s="67" t="s">
        <v>96</v>
      </c>
      <c r="I10" s="63">
        <f>I3*4</f>
        <v>6000000</v>
      </c>
      <c r="J10" s="29" t="s">
        <v>18</v>
      </c>
      <c r="K10" s="30">
        <f>K9/K5</f>
        <v>0.83333333333333337</v>
      </c>
    </row>
    <row r="11" spans="1:12" ht="15" thickBot="1">
      <c r="A11" s="11" t="str">
        <f>CONCATENATE(A7," ","Actual")</f>
        <v>Rock Completion Actual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12"/>
      <c r="H11" s="17" t="s">
        <v>97</v>
      </c>
      <c r="I11" s="68">
        <f>I4*4</f>
        <v>4561196</v>
      </c>
      <c r="J11" s="29"/>
      <c r="K11" s="31"/>
      <c r="L11" s="24"/>
    </row>
    <row r="12" spans="1:12" ht="15" thickTop="1">
      <c r="A12" s="6" t="str">
        <f>CONCATENATE("Attainment"," ",A4)</f>
        <v>Attainment Revenue Target</v>
      </c>
      <c r="B12" s="39">
        <f>IF(B8&lt;=$I4,0,MIN(1+(B8-B4)/($I3-B4),2))</f>
        <v>0</v>
      </c>
      <c r="C12" s="39">
        <f t="shared" ref="C12" si="3">IF(C8&lt;=$I4,0,MIN(1+(C8-C4)/($I3-C4),2))</f>
        <v>0</v>
      </c>
      <c r="D12" s="39">
        <f>IF(D8&lt;=$I4,0,MIN(1+(D8-D4)/($I3-D4),2))</f>
        <v>0</v>
      </c>
      <c r="E12" s="39">
        <f>IF(E8&lt;=$I4,0,MIN(1+(E8-E4)/($I3-E4),2))</f>
        <v>0</v>
      </c>
      <c r="F12" s="39">
        <f>IF(F8&lt;=$I11,0,MIN(1+(F8-F4)/($I10-F4),2))</f>
        <v>0</v>
      </c>
      <c r="G12" s="32">
        <f>AVERAGE(B12:F12)</f>
        <v>0</v>
      </c>
      <c r="K12" s="53"/>
      <c r="L12" s="54"/>
    </row>
    <row r="13" spans="1:12">
      <c r="A13" s="6" t="str">
        <f t="shared" ref="A13:A15" si="4">CONCATENATE("Attainment"," ",A5)</f>
        <v>Attainment GP %</v>
      </c>
      <c r="B13" s="39">
        <f>IF(B9&lt;=$I5,0,(((B9-$I5)/(B5-$I5))))</f>
        <v>0</v>
      </c>
      <c r="C13" s="39">
        <f>IF(C9&lt;=$I5,0,(((C9-$I5)/(C5-$I5))))</f>
        <v>0</v>
      </c>
      <c r="D13" s="39">
        <f t="shared" ref="D13:F13" si="5">IF(D9&lt;=$I5,0,(((D9-$I5)/(D5-$I5))))</f>
        <v>0</v>
      </c>
      <c r="E13" s="39">
        <f>IF(E9&lt;=$I5,0,(((E9-$I5)/(E5-$I5))))</f>
        <v>0</v>
      </c>
      <c r="F13" s="39">
        <f t="shared" si="5"/>
        <v>0</v>
      </c>
      <c r="G13" s="32">
        <f t="shared" ref="G13:G15" si="6">AVERAGE(B13:F13)</f>
        <v>0</v>
      </c>
      <c r="I13" s="23"/>
      <c r="K13" s="53"/>
      <c r="L13" s="54"/>
    </row>
    <row r="14" spans="1:12">
      <c r="A14" s="6" t="str">
        <f t="shared" si="4"/>
        <v>Attainment EBITDA %</v>
      </c>
      <c r="B14" s="39">
        <f>IF(B10&lt;=$I6,0,IF(B10&lt;=B6,(B10-$I6)/(B6-$I6),MIN(1+(B10-B6)/($I7-B6),2)))</f>
        <v>0</v>
      </c>
      <c r="C14" s="39">
        <f t="shared" ref="C14:F14" si="7">IF(C10&lt;=$I6,0,IF(C10&lt;=C6,(C10-$I6)/(C6-$I6),MIN(1+(C10-C6)/($I7-C6),2)))</f>
        <v>0</v>
      </c>
      <c r="D14" s="39">
        <f t="shared" si="7"/>
        <v>0</v>
      </c>
      <c r="E14" s="39">
        <f t="shared" si="7"/>
        <v>0</v>
      </c>
      <c r="F14" s="39">
        <f t="shared" si="7"/>
        <v>0</v>
      </c>
      <c r="G14" s="32">
        <f t="shared" si="6"/>
        <v>0</v>
      </c>
      <c r="K14" s="35"/>
      <c r="L14" s="35"/>
    </row>
    <row r="15" spans="1:12" ht="15" thickBot="1">
      <c r="A15" s="11" t="str">
        <f t="shared" si="4"/>
        <v>Attainment Rock Completion</v>
      </c>
      <c r="B15" s="55">
        <f>IF(B11&lt;=$I8,0,MIN((B11-$I8)/(B7-$I8),1))</f>
        <v>0</v>
      </c>
      <c r="C15" s="55">
        <f>IF(C11&lt;=$I8,0,MIN((C11-$I8)/(C7-$I8),1))</f>
        <v>0</v>
      </c>
      <c r="D15" s="55">
        <f>IF(D11&lt;=$I8,0,MIN((D11-$I8)/(D7-$I8),1))</f>
        <v>0</v>
      </c>
      <c r="E15" s="55">
        <f>IF(E11&lt;=$I8,0,MIN((E11-$I8)/(E7-$I8),1))</f>
        <v>0</v>
      </c>
      <c r="F15" s="55">
        <f>IF(F11&lt;=$I8,0,MIN((F11-$I8)/(F7-$I8),1))</f>
        <v>0</v>
      </c>
      <c r="G15" s="36">
        <f t="shared" si="6"/>
        <v>0</v>
      </c>
      <c r="K15" s="35"/>
    </row>
    <row r="16" spans="1:12" ht="15" thickTop="1">
      <c r="A16" s="6" t="str">
        <f>CONCATENATE("Payout"," ",A4)</f>
        <v>Payout Revenue Target</v>
      </c>
      <c r="B16" s="4">
        <f>B$3*(B12*$H16)</f>
        <v>0</v>
      </c>
      <c r="C16" s="4">
        <f t="shared" ref="C16:F16" si="8">C$3*(C12*$H16)</f>
        <v>0</v>
      </c>
      <c r="D16" s="4">
        <f t="shared" si="8"/>
        <v>0</v>
      </c>
      <c r="E16" s="4">
        <f t="shared" si="8"/>
        <v>0</v>
      </c>
      <c r="F16" s="4">
        <f t="shared" si="8"/>
        <v>0</v>
      </c>
      <c r="G16" s="14">
        <f>SUM(B16:F16)</f>
        <v>0</v>
      </c>
      <c r="H16" s="56">
        <v>0.25</v>
      </c>
      <c r="K16" s="26"/>
      <c r="L16" s="4"/>
    </row>
    <row r="17" spans="1:11">
      <c r="A17" s="6" t="str">
        <f>CONCATENATE("Payout"," ",A5)</f>
        <v>Payout GP %</v>
      </c>
      <c r="B17" s="4">
        <f t="shared" ref="B17:F19" si="9">B$3*(B13*$H17)</f>
        <v>0</v>
      </c>
      <c r="C17" s="4">
        <f t="shared" si="9"/>
        <v>0</v>
      </c>
      <c r="D17" s="4">
        <f t="shared" si="9"/>
        <v>0</v>
      </c>
      <c r="E17" s="4">
        <f t="shared" si="9"/>
        <v>0</v>
      </c>
      <c r="F17" s="4">
        <f t="shared" si="9"/>
        <v>0</v>
      </c>
      <c r="G17" s="14">
        <f t="shared" ref="G17:G19" si="10">SUM(B17:F17)</f>
        <v>0</v>
      </c>
      <c r="H17" s="56">
        <v>0.25</v>
      </c>
      <c r="K17" s="26"/>
    </row>
    <row r="18" spans="1:11">
      <c r="A18" s="6" t="str">
        <f>CONCATENATE("Payout"," ",A6)</f>
        <v>Payout EBITDA %</v>
      </c>
      <c r="B18" s="4">
        <f t="shared" si="9"/>
        <v>0</v>
      </c>
      <c r="C18" s="4">
        <f t="shared" si="9"/>
        <v>0</v>
      </c>
      <c r="D18" s="4">
        <f t="shared" si="9"/>
        <v>0</v>
      </c>
      <c r="E18" s="4">
        <f t="shared" si="9"/>
        <v>0</v>
      </c>
      <c r="F18" s="4">
        <f t="shared" si="9"/>
        <v>0</v>
      </c>
      <c r="G18" s="14">
        <f t="shared" si="10"/>
        <v>0</v>
      </c>
      <c r="H18" s="56">
        <v>0.25</v>
      </c>
      <c r="K18" s="35"/>
    </row>
    <row r="19" spans="1:11" ht="15" thickBot="1">
      <c r="A19" s="6" t="str">
        <f>CONCATENATE("Payout"," ",A7)</f>
        <v>Payout Rock Completion</v>
      </c>
      <c r="B19" s="4">
        <f t="shared" si="9"/>
        <v>0</v>
      </c>
      <c r="C19" s="4">
        <f t="shared" si="9"/>
        <v>0</v>
      </c>
      <c r="D19" s="4">
        <f t="shared" si="9"/>
        <v>0</v>
      </c>
      <c r="E19" s="4">
        <f t="shared" si="9"/>
        <v>0</v>
      </c>
      <c r="F19" s="4">
        <f t="shared" si="9"/>
        <v>0</v>
      </c>
      <c r="G19" s="14">
        <f t="shared" si="10"/>
        <v>0</v>
      </c>
      <c r="H19" s="56">
        <v>0.25</v>
      </c>
    </row>
    <row r="20" spans="1:11" ht="15" thickBot="1">
      <c r="A20" s="57" t="s">
        <v>29</v>
      </c>
      <c r="B20" s="69">
        <f>SUM(B16:B19)</f>
        <v>0</v>
      </c>
      <c r="C20" s="69">
        <f t="shared" ref="C20:F20" si="11">SUM(C16:C19)</f>
        <v>0</v>
      </c>
      <c r="D20" s="69">
        <f t="shared" si="11"/>
        <v>0</v>
      </c>
      <c r="E20" s="69">
        <f t="shared" si="11"/>
        <v>0</v>
      </c>
      <c r="F20" s="69">
        <f t="shared" si="11"/>
        <v>0</v>
      </c>
      <c r="G20" s="70">
        <f>SUM(B20:F20)</f>
        <v>0</v>
      </c>
      <c r="K20" s="3"/>
    </row>
    <row r="21" spans="1:11" ht="15" thickBot="1">
      <c r="A21" s="60" t="s">
        <v>30</v>
      </c>
      <c r="B21" s="61">
        <f t="shared" ref="B21:G21" si="12">B20/B3</f>
        <v>0</v>
      </c>
      <c r="C21" s="61">
        <f t="shared" si="12"/>
        <v>0</v>
      </c>
      <c r="D21" s="61">
        <f t="shared" si="12"/>
        <v>0</v>
      </c>
      <c r="E21" s="61">
        <f t="shared" si="12"/>
        <v>0</v>
      </c>
      <c r="F21" s="61">
        <f t="shared" si="12"/>
        <v>0</v>
      </c>
      <c r="G21" s="62">
        <f t="shared" si="12"/>
        <v>0</v>
      </c>
      <c r="K21" s="28"/>
    </row>
    <row r="24" spans="1:11">
      <c r="B24" s="24"/>
      <c r="C24" s="24"/>
    </row>
    <row r="25" spans="1:11">
      <c r="B25" s="34"/>
      <c r="C25" s="34"/>
    </row>
    <row r="26" spans="1:11">
      <c r="B26" s="34"/>
      <c r="C26" s="34"/>
    </row>
    <row r="27" spans="1:11">
      <c r="B27" s="34"/>
      <c r="C27" s="34"/>
    </row>
    <row r="28" spans="1:11">
      <c r="B28" s="34"/>
      <c r="C28" s="34"/>
    </row>
    <row r="29" spans="1:11">
      <c r="B29" s="34"/>
      <c r="C29" s="34"/>
    </row>
  </sheetData>
  <mergeCells count="1">
    <mergeCell ref="J2:K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A10FD0DEDA0B49BD585FAD422436B3" ma:contentTypeVersion="23" ma:contentTypeDescription="Create a new document." ma:contentTypeScope="" ma:versionID="7d3bd5a116359b82d8437ea412b8e0bc">
  <xsd:schema xmlns:xsd="http://www.w3.org/2001/XMLSchema" xmlns:xs="http://www.w3.org/2001/XMLSchema" xmlns:p="http://schemas.microsoft.com/office/2006/metadata/properties" xmlns:ns2="a750db46-1fb5-4347-af75-bb7045d589ee" xmlns:ns3="ed9fabe5-c5ee-473c-8aa5-8eef4e51452f" targetNamespace="http://schemas.microsoft.com/office/2006/metadata/properties" ma:root="true" ma:fieldsID="3cfc41776dcd83a022743194b5788d33" ns2:_="" ns3:_="">
    <xsd:import namespace="a750db46-1fb5-4347-af75-bb7045d589ee"/>
    <xsd:import namespace="ed9fabe5-c5ee-473c-8aa5-8eef4e5145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0db46-1fb5-4347-af75-bb7045d589e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e66723aa-11ee-4278-96b9-76ae5bb5e9a6}" ma:internalName="TaxCatchAll" ma:showField="CatchAllData" ma:web="a750db46-1fb5-4347-af75-bb7045d589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fabe5-c5ee-473c-8aa5-8eef4e514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0f4b652-fca9-4ecd-b9f1-7b6051a09d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9fabe5-c5ee-473c-8aa5-8eef4e51452f">
      <Terms xmlns="http://schemas.microsoft.com/office/infopath/2007/PartnerControls"/>
    </lcf76f155ced4ddcb4097134ff3c332f>
    <TaxCatchAll xmlns="a750db46-1fb5-4347-af75-bb7045d589ee" xsi:nil="true"/>
  </documentManagement>
</p:properties>
</file>

<file path=customXml/itemProps1.xml><?xml version="1.0" encoding="utf-8"?>
<ds:datastoreItem xmlns:ds="http://schemas.openxmlformats.org/officeDocument/2006/customXml" ds:itemID="{12275B9B-FAB5-44AA-9F92-09FED5CB99C7}"/>
</file>

<file path=customXml/itemProps2.xml><?xml version="1.0" encoding="utf-8"?>
<ds:datastoreItem xmlns:ds="http://schemas.openxmlformats.org/officeDocument/2006/customXml" ds:itemID="{38337CD4-EF25-4719-81C6-D4D08905127D}"/>
</file>

<file path=customXml/itemProps3.xml><?xml version="1.0" encoding="utf-8"?>
<ds:datastoreItem xmlns:ds="http://schemas.openxmlformats.org/officeDocument/2006/customXml" ds:itemID="{32F97D11-DC0F-4656-ABF9-C60AD98886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Brandi Bonds</dc:creator>
  <cp:keywords/>
  <dc:description/>
  <cp:lastModifiedBy/>
  <cp:revision/>
  <dcterms:created xsi:type="dcterms:W3CDTF">2022-08-01T12:40:30Z</dcterms:created>
  <dcterms:modified xsi:type="dcterms:W3CDTF">2026-02-18T15:19:44Z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0x010100D4A10FD0DEDA0B49BD585FAD422436B3</vt:lpwstr>
  </property>
  <property fmtid="{D5CDD505-2E9C-101B-9397-08002B2CF9AE}" pid="3" name="MediaServiceImageTags">
    <vt:lpwstr/>
  </property>
  <property fmtid="{D5CDD505-2E9C-101B-9397-08002B2CF9AE}" pid="4" name="MSIP_Label_bdb7cf08-9a06-490f-812c-4d72c208244e_Enabled">
    <vt:lpwstr>true</vt:lpwstr>
  </property>
  <property fmtid="{D5CDD505-2E9C-101B-9397-08002B2CF9AE}" pid="5" name="MSIP_Label_bdb7cf08-9a06-490f-812c-4d72c208244e_SetDate">
    <vt:lpwstr>2022-11-28T16:11:01Z</vt:lpwstr>
  </property>
  <property fmtid="{D5CDD505-2E9C-101B-9397-08002B2CF9AE}" pid="6" name="MSIP_Label_bdb7cf08-9a06-490f-812c-4d72c208244e_Method">
    <vt:lpwstr>Standard</vt:lpwstr>
  </property>
  <property fmtid="{D5CDD505-2E9C-101B-9397-08002B2CF9AE}" pid="7" name="MSIP_Label_bdb7cf08-9a06-490f-812c-4d72c208244e_Name">
    <vt:lpwstr>Public</vt:lpwstr>
  </property>
  <property fmtid="{D5CDD505-2E9C-101B-9397-08002B2CF9AE}" pid="8" name="MSIP_Label_bdb7cf08-9a06-490f-812c-4d72c208244e_SiteId">
    <vt:lpwstr>f3e70f12-8d5d-4c40-919c-d945757d1300</vt:lpwstr>
  </property>
  <property fmtid="{D5CDD505-2E9C-101B-9397-08002B2CF9AE}" pid="9" name="MSIP_Label_bdb7cf08-9a06-490f-812c-4d72c208244e_ActionId">
    <vt:lpwstr>6a2049c6-5466-46c5-b9a8-c35577c557ae</vt:lpwstr>
  </property>
  <property fmtid="{D5CDD505-2E9C-101B-9397-08002B2CF9AE}" pid="10" name="MSIP_Label_bdb7cf08-9a06-490f-812c-4d72c208244e_ContentBits">
    <vt:lpwstr>0</vt:lpwstr>
  </property>
</Properties>
</file>